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2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</sheets>
  <definedNames>
    <definedName name="_xlnm.Print_Area" localSheetId="1">'под. культура'!$A$1:$M$294</definedName>
  </definedNames>
  <calcPr fullCalcOnLoad="1"/>
</workbook>
</file>

<file path=xl/sharedStrings.xml><?xml version="1.0" encoding="utf-8"?>
<sst xmlns="http://schemas.openxmlformats.org/spreadsheetml/2006/main" count="399" uniqueCount="250">
  <si>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</si>
  <si>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</si>
  <si>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</si>
  <si>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</si>
  <si>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</si>
  <si>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</si>
  <si>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</si>
  <si>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</si>
  <si>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</si>
  <si>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</si>
  <si>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</si>
  <si>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</si>
  <si>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</si>
  <si>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</si>
  <si>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</si>
  <si>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</si>
  <si>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</si>
  <si>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</si>
  <si>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</si>
  <si>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</si>
  <si>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</si>
  <si>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</si>
  <si>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</si>
  <si>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</si>
  <si>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</si>
  <si>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</si>
  <si>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</si>
  <si>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</si>
  <si>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</si>
  <si>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</si>
  <si>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</si>
  <si>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</si>
  <si>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</si>
  <si>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</si>
  <si>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</si>
  <si>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</si>
  <si>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</si>
  <si>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</si>
  <si>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</si>
  <si>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</si>
  <si>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</si>
  <si>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</si>
  <si>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</si>
  <si>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</si>
  <si>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</si>
  <si>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</si>
  <si>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</si>
  <si>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</si>
  <si>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</si>
  <si>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</si>
  <si>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</si>
  <si>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</si>
  <si>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</si>
  <si>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</si>
  <si>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</si>
  <si>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</si>
  <si>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</si>
  <si>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</si>
  <si>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</si>
  <si>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</si>
  <si>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</si>
  <si>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</si>
  <si>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</si>
  <si>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</si>
  <si>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</si>
  <si>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</si>
  <si>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</si>
  <si>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</si>
  <si>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</si>
  <si>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</si>
  <si>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 xml:space="preserve">Перечень мероприятий муниципальной подпрограммы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</si>
  <si>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</si>
  <si>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</si>
  <si>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</si>
  <si>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</si>
  <si>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</si>
  <si>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</si>
  <si>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</si>
  <si>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</si>
  <si>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</si>
  <si>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</si>
  <si>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</si>
  <si>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</si>
  <si>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</si>
  <si>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</si>
  <si>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</si>
  <si>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</si>
  <si>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</si>
  <si>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</si>
  <si>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</si>
  <si>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</si>
  <si>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</si>
  <si>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</si>
  <si>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</si>
  <si>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</si>
  <si>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</si>
  <si>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</si>
  <si>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</si>
  <si>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</si>
  <si>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</si>
  <si>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</si>
  <si>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</si>
  <si>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</si>
  <si>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</si>
  <si>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</si>
  <si>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</si>
  <si>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</si>
  <si>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</si>
  <si>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</si>
  <si>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</si>
  <si>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</si>
  <si>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</si>
  <si>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</si>
  <si>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</si>
  <si>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</si>
  <si>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</si>
  <si>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</si>
  <si>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</si>
  <si>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</si>
  <si>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</si>
  <si>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</si>
  <si>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</si>
  <si>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</si>
  <si>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</si>
  <si>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</si>
  <si>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</si>
  <si>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</si>
  <si>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</si>
  <si>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</si>
  <si>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</si>
  <si>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</si>
  <si>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</si>
  <si>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</si>
  <si>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</si>
  <si>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</si>
  <si>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</si>
  <si>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</si>
  <si>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</si>
  <si>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</si>
  <si>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</si>
  <si>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</si>
  <si>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</si>
  <si>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</si>
  <si>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</si>
  <si>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</si>
  <si>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</si>
  <si>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</si>
  <si>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</si>
  <si>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</si>
  <si>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</si>
  <si>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</si>
  <si>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</si>
  <si>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</si>
  <si>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</si>
  <si>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</si>
  <si>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</si>
  <si>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</si>
  <si>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</si>
  <si>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</si>
  <si>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</si>
  <si>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</si>
  <si>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</si>
  <si>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</si>
  <si>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</si>
  <si>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</si>
  <si>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</si>
  <si>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 xml:space="preserve">Приложение № 2 </t>
  </si>
  <si>
    <t xml:space="preserve">к постановлению администрации </t>
  </si>
  <si>
    <t>ЗАТО г. Радужный Владимирской области</t>
  </si>
  <si>
    <t xml:space="preserve">Приложение № 1 </t>
  </si>
  <si>
    <t>МБУК ОБ</t>
  </si>
  <si>
    <t>МБУК  КЦ Досуг</t>
  </si>
  <si>
    <t xml:space="preserve"> МБУК «Общедоступная библиотека ЗАТО г.Радужный</t>
  </si>
  <si>
    <t>Уборка снега механизированным способом в Парке, экспертная проверка сметной документации</t>
  </si>
  <si>
    <t>МБУ ДО "ДШИ"</t>
  </si>
  <si>
    <t>Итого по мероприятию</t>
  </si>
  <si>
    <t>от "___" _____________  № _____</t>
  </si>
  <si>
    <t>Перечень мероприятий муниципальной подпрограммы "Культура ЗАТО г.Радужный Владимирской области"</t>
  </si>
  <si>
    <t>Приложение № 4</t>
  </si>
  <si>
    <t>Приложение № 3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</si>
  <si>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</si>
  <si>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</si>
  <si>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</si>
  <si>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</si>
  <si>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</si>
  <si>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</si>
  <si>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Выпонение мунципалных заданиий на 1 квартал 2018 года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</si>
  <si>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</si>
  <si>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</si>
  <si>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</si>
  <si>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</si>
  <si>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</si>
  <si>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</si>
  <si>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</si>
  <si>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</si>
  <si>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</si>
  <si>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</si>
  <si>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</si>
  <si>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</si>
  <si>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</si>
  <si>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Благоустройство территории парка  (освещение парковой зоны 3 этап)</t>
  </si>
  <si>
    <t>Оборудование места массового пребывания людей ограждением 2 класса защиты(установка ограждений  в учреждении МБУ ДО "ДШИ")</t>
  </si>
  <si>
    <t>Строительство межшкольного стадиона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</si>
  <si>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</si>
  <si>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</si>
  <si>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</si>
  <si>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</si>
  <si>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</si>
  <si>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</si>
  <si>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</si>
  <si>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На приобретение краски дорожной АК-511(белая) 30кг.</t>
  </si>
  <si>
    <t>Оснащение зданий по требованиям пожарной безопастности.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</si>
  <si>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</si>
  <si>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</si>
  <si>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</si>
  <si>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</si>
  <si>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</si>
  <si>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</si>
  <si>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</si>
  <si>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</si>
  <si>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</si>
  <si>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</si>
  <si>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</si>
  <si>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</si>
  <si>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</si>
  <si>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</si>
  <si>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</si>
  <si>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</si>
  <si>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Установка кондиционеров в киноаппаратной и зрительном зале.</t>
  </si>
  <si>
    <t>2.12.</t>
  </si>
  <si>
    <t>2.13.</t>
  </si>
  <si>
    <t>Ремонт в учреждение МБУК "ЦДМ" ( в киноаппаратной и туалетов)</t>
  </si>
  <si>
    <t>2017-2021</t>
  </si>
  <si>
    <t>2017-2021г.г.</t>
  </si>
  <si>
    <t>2017-2021 годы</t>
  </si>
  <si>
    <t>2017-2021годы</t>
  </si>
  <si>
    <t>Проект</t>
  </si>
  <si>
    <t>2.14.</t>
  </si>
  <si>
    <t>2.15.</t>
  </si>
  <si>
    <t>2.16.</t>
  </si>
  <si>
    <t>2.17.</t>
  </si>
  <si>
    <t>2.18.</t>
  </si>
  <si>
    <t>2.19.</t>
  </si>
  <si>
    <t>Приобритение основных средств (баяна для хора, кондиционеры)</t>
  </si>
  <si>
    <t>Текуший ремонт пола зрительного зала и сцены МБУК ЦДМ.</t>
  </si>
  <si>
    <t>Замена линолиума в здании МБУДО ДШИ, текуший ремонт ступеней и тамбура главного входа в МБУДО ДШИ.</t>
  </si>
  <si>
    <t>Текущий ремонт душевой кабинки и тренажерного зала в Кристале. Текущий ремонт лыжной базы.</t>
  </si>
  <si>
    <t>Приобритение основных средств (стелажей)</t>
  </si>
  <si>
    <t>Замена входных и внутрених дверей, ремонт оконных рам в здании МБУК К/Ц Досуг</t>
  </si>
  <si>
    <t>от "24"10.2018  № 1531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</si>
</sst>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177" fontId="0" fillId="0" borderId="0" xfId="0" applyNumberFormat="1" applyAlignment="1">
      <alignment/>
    </xf>
    <xf numFmtId="0" fontId="56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7" fillId="0" borderId="0" xfId="0" applyFont="1" applyAlignment="1">
      <alignment/>
    </xf>
    <xf numFmtId="177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9" fillId="0" borderId="0" xfId="0" applyFont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57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53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178" fontId="54" fillId="0" borderId="10" xfId="0" applyNumberFormat="1" applyFont="1" applyBorder="1" applyAlignment="1">
      <alignment horizontal="center" vertical="top" wrapText="1"/>
    </xf>
    <xf numFmtId="176" fontId="60" fillId="0" borderId="12" xfId="0" applyNumberFormat="1" applyFont="1" applyFill="1" applyBorder="1" applyAlignment="1">
      <alignment vertical="top" wrapText="1"/>
    </xf>
    <xf numFmtId="176" fontId="58" fillId="0" borderId="12" xfId="0" applyNumberFormat="1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176" fontId="58" fillId="0" borderId="12" xfId="0" applyNumberFormat="1" applyFont="1" applyFill="1" applyBorder="1" applyAlignment="1">
      <alignment horizontal="left" vertical="top" wrapText="1" indent="1"/>
    </xf>
    <xf numFmtId="0" fontId="58" fillId="0" borderId="12" xfId="0" applyFont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left" vertical="top" wrapText="1"/>
    </xf>
    <xf numFmtId="176" fontId="61" fillId="0" borderId="12" xfId="0" applyNumberFormat="1" applyFont="1" applyFill="1" applyBorder="1" applyAlignment="1">
      <alignment vertical="top" wrapText="1"/>
    </xf>
    <xf numFmtId="176" fontId="52" fillId="0" borderId="12" xfId="0" applyNumberFormat="1" applyFont="1" applyFill="1" applyBorder="1" applyAlignment="1">
      <alignment vertical="top" wrapText="1"/>
    </xf>
    <xf numFmtId="0" fontId="58" fillId="0" borderId="12" xfId="0" applyFont="1" applyBorder="1" applyAlignment="1">
      <alignment wrapText="1"/>
    </xf>
    <xf numFmtId="176" fontId="53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180" fontId="54" fillId="0" borderId="10" xfId="0" applyNumberFormat="1" applyFont="1" applyBorder="1" applyAlignment="1">
      <alignment horizontal="center" vertical="top" wrapText="1"/>
    </xf>
    <xf numFmtId="180" fontId="53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right"/>
    </xf>
    <xf numFmtId="176" fontId="52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2" fontId="58" fillId="0" borderId="12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7" fillId="0" borderId="0" xfId="0" applyFont="1" applyAlignment="1">
      <alignment horizontal="right"/>
    </xf>
    <xf numFmtId="0" fontId="52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8" fillId="0" borderId="12" xfId="0" applyNumberFormat="1" applyFont="1" applyBorder="1" applyAlignment="1">
      <alignment horizontal="center" vertical="top" wrapText="1"/>
    </xf>
    <xf numFmtId="1" fontId="58" fillId="0" borderId="12" xfId="0" applyNumberFormat="1" applyFont="1" applyBorder="1" applyAlignment="1">
      <alignment horizontal="center" vertical="top" wrapText="1"/>
    </xf>
    <xf numFmtId="0" fontId="63" fillId="0" borderId="12" xfId="0" applyFont="1" applyFill="1" applyBorder="1" applyAlignment="1">
      <alignment vertical="top" wrapText="1"/>
    </xf>
    <xf numFmtId="14" fontId="58" fillId="0" borderId="12" xfId="0" applyNumberFormat="1" applyFont="1" applyBorder="1" applyAlignment="1">
      <alignment vertical="top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177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 vertical="top"/>
    </xf>
    <xf numFmtId="0" fontId="62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52" fillId="0" borderId="12" xfId="0" applyFont="1" applyFill="1" applyBorder="1" applyAlignment="1">
      <alignment horizontal="left" vertical="top" wrapText="1" indent="1"/>
    </xf>
    <xf numFmtId="0" fontId="56" fillId="0" borderId="0" xfId="0" applyFont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176" fontId="52" fillId="0" borderId="12" xfId="0" applyNumberFormat="1" applyFont="1" applyFill="1" applyBorder="1" applyAlignment="1">
      <alignment horizontal="left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2" fontId="53" fillId="0" borderId="10" xfId="0" applyNumberFormat="1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1" fontId="52" fillId="0" borderId="12" xfId="0" applyNumberFormat="1" applyFont="1" applyFill="1" applyBorder="1" applyAlignment="1">
      <alignment horizontal="center" vertical="top" wrapText="1"/>
    </xf>
    <xf numFmtId="2" fontId="52" fillId="0" borderId="12" xfId="0" applyNumberFormat="1" applyFont="1" applyFill="1" applyBorder="1" applyAlignment="1">
      <alignment horizontal="center" vertical="top" wrapText="1"/>
    </xf>
    <xf numFmtId="1" fontId="52" fillId="0" borderId="12" xfId="0" applyNumberFormat="1" applyFont="1" applyFill="1" applyBorder="1" applyAlignment="1">
      <alignment horizontal="center" wrapText="1"/>
    </xf>
    <xf numFmtId="180" fontId="52" fillId="0" borderId="12" xfId="0" applyNumberFormat="1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vertical="top" wrapText="1"/>
    </xf>
    <xf numFmtId="178" fontId="52" fillId="0" borderId="12" xfId="0" applyNumberFormat="1" applyFont="1" applyFill="1" applyBorder="1" applyAlignment="1">
      <alignment horizontal="center" vertical="top" wrapText="1"/>
    </xf>
    <xf numFmtId="2" fontId="61" fillId="0" borderId="12" xfId="0" applyNumberFormat="1" applyFont="1" applyFill="1" applyBorder="1" applyAlignment="1">
      <alignment vertical="top" wrapText="1"/>
    </xf>
    <xf numFmtId="2" fontId="52" fillId="0" borderId="12" xfId="0" applyNumberFormat="1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 horizontal="center" vertical="top" wrapText="1"/>
    </xf>
    <xf numFmtId="180" fontId="65" fillId="0" borderId="12" xfId="0" applyNumberFormat="1" applyFont="1" applyFill="1" applyBorder="1" applyAlignment="1">
      <alignment horizontal="center" vertical="top" wrapText="1"/>
    </xf>
    <xf numFmtId="2" fontId="65" fillId="0" borderId="12" xfId="0" applyNumberFormat="1" applyFont="1" applyFill="1" applyBorder="1" applyAlignment="1">
      <alignment horizontal="center" vertical="top" wrapText="1"/>
    </xf>
    <xf numFmtId="178" fontId="52" fillId="0" borderId="12" xfId="0" applyNumberFormat="1" applyFont="1" applyFill="1" applyBorder="1" applyAlignment="1">
      <alignment horizontal="center" vertical="center" wrapText="1"/>
    </xf>
    <xf numFmtId="178" fontId="52" fillId="0" borderId="12" xfId="0" applyNumberFormat="1" applyFont="1" applyFill="1" applyBorder="1" applyAlignment="1">
      <alignment horizontal="center" wrapText="1"/>
    </xf>
    <xf numFmtId="1" fontId="52" fillId="0" borderId="12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wrapText="1"/>
    </xf>
    <xf numFmtId="2" fontId="61" fillId="0" borderId="12" xfId="0" applyNumberFormat="1" applyFont="1" applyFill="1" applyBorder="1" applyAlignment="1">
      <alignment horizontal="center" wrapText="1"/>
    </xf>
    <xf numFmtId="178" fontId="61" fillId="0" borderId="12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176" fontId="61" fillId="0" borderId="12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top" wrapText="1"/>
    </xf>
    <xf numFmtId="1" fontId="56" fillId="0" borderId="12" xfId="0" applyNumberFormat="1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center" vertical="top" wrapText="1"/>
    </xf>
    <xf numFmtId="180" fontId="56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2" fontId="58" fillId="0" borderId="12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center" vertical="center" wrapText="1"/>
    </xf>
    <xf numFmtId="176" fontId="58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center" vertical="top" wrapText="1"/>
    </xf>
    <xf numFmtId="176" fontId="56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left" vertical="top" wrapText="1" indent="1"/>
    </xf>
    <xf numFmtId="0" fontId="56" fillId="0" borderId="12" xfId="0" applyFont="1" applyFill="1" applyBorder="1" applyAlignment="1">
      <alignment horizontal="center" wrapText="1"/>
    </xf>
    <xf numFmtId="176" fontId="56" fillId="0" borderId="12" xfId="0" applyNumberFormat="1" applyFont="1" applyFill="1" applyBorder="1" applyAlignment="1">
      <alignment horizontal="center" wrapText="1"/>
    </xf>
    <xf numFmtId="2" fontId="56" fillId="0" borderId="12" xfId="0" applyNumberFormat="1" applyFont="1" applyFill="1" applyBorder="1" applyAlignment="1">
      <alignment horizontal="center" wrapText="1"/>
    </xf>
    <xf numFmtId="176" fontId="58" fillId="0" borderId="12" xfId="0" applyNumberFormat="1" applyFont="1" applyFill="1" applyBorder="1" applyAlignment="1">
      <alignment vertical="top" wrapText="1"/>
    </xf>
    <xf numFmtId="176" fontId="60" fillId="0" borderId="12" xfId="0" applyNumberFormat="1" applyFont="1" applyFill="1" applyBorder="1" applyAlignment="1">
      <alignment wrapText="1"/>
    </xf>
    <xf numFmtId="0" fontId="58" fillId="0" borderId="12" xfId="0" applyFont="1" applyFill="1" applyBorder="1" applyAlignment="1">
      <alignment horizontal="center" wrapText="1"/>
    </xf>
    <xf numFmtId="178" fontId="60" fillId="0" borderId="12" xfId="0" applyNumberFormat="1" applyFont="1" applyFill="1" applyBorder="1" applyAlignment="1">
      <alignment vertical="center"/>
    </xf>
    <xf numFmtId="2" fontId="58" fillId="0" borderId="12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 horizontal="center" vertical="center"/>
    </xf>
    <xf numFmtId="176" fontId="66" fillId="0" borderId="12" xfId="0" applyNumberFormat="1" applyFont="1" applyFill="1" applyBorder="1" applyAlignment="1">
      <alignment vertical="top" wrapText="1"/>
    </xf>
    <xf numFmtId="0" fontId="66" fillId="0" borderId="12" xfId="0" applyFont="1" applyFill="1" applyBorder="1" applyAlignment="1">
      <alignment horizontal="center" vertical="top" wrapText="1"/>
    </xf>
    <xf numFmtId="176" fontId="66" fillId="0" borderId="12" xfId="0" applyNumberFormat="1" applyFont="1" applyFill="1" applyBorder="1" applyAlignment="1">
      <alignment horizontal="center" vertical="top" wrapText="1"/>
    </xf>
    <xf numFmtId="2" fontId="66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/>
    </xf>
    <xf numFmtId="0" fontId="0" fillId="0" borderId="12" xfId="0" applyFill="1" applyBorder="1" applyAlignment="1">
      <alignment wrapText="1"/>
    </xf>
    <xf numFmtId="2" fontId="0" fillId="0" borderId="12" xfId="0" applyNumberFormat="1" applyFill="1" applyBorder="1" applyAlignment="1">
      <alignment horizontal="center" wrapText="1"/>
    </xf>
    <xf numFmtId="0" fontId="60" fillId="0" borderId="12" xfId="0" applyFont="1" applyFill="1" applyBorder="1" applyAlignment="1">
      <alignment/>
    </xf>
    <xf numFmtId="2" fontId="60" fillId="0" borderId="12" xfId="0" applyNumberFormat="1" applyFont="1" applyFill="1" applyBorder="1" applyAlignment="1">
      <alignment horizontal="center" vertical="top" wrapText="1"/>
    </xf>
    <xf numFmtId="176" fontId="60" fillId="0" borderId="12" xfId="0" applyNumberFormat="1" applyFont="1" applyFill="1" applyBorder="1" applyAlignment="1">
      <alignment/>
    </xf>
    <xf numFmtId="0" fontId="56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177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8" fontId="58" fillId="0" borderId="12" xfId="0" applyNumberFormat="1" applyFont="1" applyFill="1" applyBorder="1" applyAlignment="1">
      <alignment horizontal="center" vertical="top" wrapText="1"/>
    </xf>
    <xf numFmtId="178" fontId="58" fillId="0" borderId="12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78" fontId="61" fillId="0" borderId="12" xfId="0" applyNumberFormat="1" applyFont="1" applyFill="1" applyBorder="1" applyAlignment="1">
      <alignment horizontal="center" vertical="top" wrapText="1"/>
    </xf>
    <xf numFmtId="178" fontId="61" fillId="0" borderId="12" xfId="0" applyNumberFormat="1" applyFont="1" applyFill="1" applyBorder="1" applyAlignment="1">
      <alignment vertical="top" wrapText="1"/>
    </xf>
    <xf numFmtId="178" fontId="58" fillId="0" borderId="12" xfId="0" applyNumberFormat="1" applyFont="1" applyFill="1" applyBorder="1" applyAlignment="1">
      <alignment horizontal="center" wrapText="1"/>
    </xf>
    <xf numFmtId="178" fontId="58" fillId="0" borderId="12" xfId="0" applyNumberFormat="1" applyFont="1" applyFill="1" applyBorder="1" applyAlignment="1">
      <alignment wrapText="1"/>
    </xf>
    <xf numFmtId="178" fontId="61" fillId="0" borderId="12" xfId="0" applyNumberFormat="1" applyFont="1" applyFill="1" applyBorder="1" applyAlignment="1">
      <alignment wrapText="1"/>
    </xf>
    <xf numFmtId="178" fontId="56" fillId="0" borderId="12" xfId="0" applyNumberFormat="1" applyFont="1" applyFill="1" applyBorder="1" applyAlignment="1">
      <alignment horizontal="center" vertical="top" wrapText="1"/>
    </xf>
    <xf numFmtId="178" fontId="56" fillId="0" borderId="12" xfId="0" applyNumberFormat="1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justify" vertical="top" wrapText="1"/>
    </xf>
    <xf numFmtId="178" fontId="67" fillId="0" borderId="12" xfId="0" applyNumberFormat="1" applyFont="1" applyFill="1" applyBorder="1" applyAlignment="1">
      <alignment horizontal="center" vertical="top" wrapText="1"/>
    </xf>
    <xf numFmtId="178" fontId="67" fillId="0" borderId="12" xfId="0" applyNumberFormat="1" applyFont="1" applyFill="1" applyBorder="1" applyAlignment="1">
      <alignment vertical="top" wrapText="1"/>
    </xf>
    <xf numFmtId="0" fontId="67" fillId="0" borderId="12" xfId="0" applyFont="1" applyFill="1" applyBorder="1" applyAlignment="1">
      <alignment horizontal="justify" vertical="top" wrapText="1"/>
    </xf>
    <xf numFmtId="178" fontId="58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/>
    </xf>
    <xf numFmtId="178" fontId="56" fillId="0" borderId="12" xfId="0" applyNumberFormat="1" applyFont="1" applyFill="1" applyBorder="1" applyAlignment="1">
      <alignment horizontal="center" wrapText="1"/>
    </xf>
    <xf numFmtId="178" fontId="56" fillId="0" borderId="12" xfId="0" applyNumberFormat="1" applyFont="1" applyFill="1" applyBorder="1" applyAlignment="1">
      <alignment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center"/>
    </xf>
    <xf numFmtId="178" fontId="4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178" fontId="53" fillId="0" borderId="12" xfId="0" applyNumberFormat="1" applyFont="1" applyFill="1" applyBorder="1" applyAlignment="1">
      <alignment vertical="top" wrapText="1"/>
    </xf>
    <xf numFmtId="0" fontId="53" fillId="0" borderId="12" xfId="0" applyFont="1" applyFill="1" applyBorder="1" applyAlignment="1">
      <alignment horizontal="center" vertical="top" wrapText="1"/>
    </xf>
    <xf numFmtId="178" fontId="53" fillId="0" borderId="12" xfId="0" applyNumberFormat="1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vertical="top" wrapText="1"/>
    </xf>
    <xf numFmtId="0" fontId="53" fillId="0" borderId="23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 wrapText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9" fillId="0" borderId="12" xfId="0" applyNumberFormat="1" applyFont="1" applyFill="1" applyBorder="1" applyAlignment="1">
      <alignment horizontal="center" vertical="top" wrapText="1"/>
    </xf>
    <xf numFmtId="1" fontId="52" fillId="0" borderId="12" xfId="0" applyNumberFormat="1" applyFont="1" applyFill="1" applyBorder="1" applyAlignment="1">
      <alignment horizontal="center" vertical="top" wrapText="1"/>
    </xf>
    <xf numFmtId="2" fontId="52" fillId="0" borderId="12" xfId="0" applyNumberFormat="1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176" fontId="52" fillId="0" borderId="12" xfId="0" applyNumberFormat="1" applyFont="1" applyFill="1" applyBorder="1" applyAlignment="1">
      <alignment horizontal="left" vertical="top" wrapText="1"/>
    </xf>
    <xf numFmtId="176" fontId="52" fillId="0" borderId="12" xfId="0" applyNumberFormat="1" applyFont="1" applyFill="1" applyBorder="1" applyAlignment="1">
      <alignment horizontal="center" wrapText="1"/>
    </xf>
    <xf numFmtId="176" fontId="61" fillId="0" borderId="12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53" fillId="0" borderId="25" xfId="0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2" fillId="0" borderId="25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29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top" wrapText="1"/>
    </xf>
    <xf numFmtId="0" fontId="57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49" fontId="52" fillId="0" borderId="17" xfId="0" applyNumberFormat="1" applyFont="1" applyFill="1" applyBorder="1" applyAlignment="1">
      <alignment horizontal="center" vertical="top" wrapText="1"/>
    </xf>
    <xf numFmtId="49" fontId="52" fillId="0" borderId="23" xfId="0" applyNumberFormat="1" applyFont="1" applyFill="1" applyBorder="1" applyAlignment="1">
      <alignment horizontal="center" vertical="top" wrapText="1"/>
    </xf>
    <xf numFmtId="49" fontId="52" fillId="0" borderId="18" xfId="0" applyNumberFormat="1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top" wrapText="1"/>
    </xf>
    <xf numFmtId="2" fontId="52" fillId="0" borderId="17" xfId="0" applyNumberFormat="1" applyFont="1" applyFill="1" applyBorder="1" applyAlignment="1">
      <alignment horizontal="center" vertical="top" wrapText="1"/>
    </xf>
    <xf numFmtId="2" fontId="52" fillId="0" borderId="23" xfId="0" applyNumberFormat="1" applyFont="1" applyFill="1" applyBorder="1" applyAlignment="1">
      <alignment horizontal="center" vertical="top" wrapText="1"/>
    </xf>
    <xf numFmtId="2" fontId="52" fillId="0" borderId="18" xfId="0" applyNumberFormat="1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1" fontId="52" fillId="0" borderId="12" xfId="0" applyNumberFormat="1" applyFont="1" applyFill="1" applyBorder="1" applyAlignment="1">
      <alignment horizontal="center" vertical="center" wrapText="1"/>
    </xf>
    <xf numFmtId="16" fontId="52" fillId="0" borderId="17" xfId="0" applyNumberFormat="1" applyFont="1" applyFill="1" applyBorder="1" applyAlignment="1">
      <alignment horizontal="center" vertical="top" wrapText="1"/>
    </xf>
    <xf numFmtId="16" fontId="52" fillId="0" borderId="23" xfId="0" applyNumberFormat="1" applyFont="1" applyFill="1" applyBorder="1" applyAlignment="1">
      <alignment horizontal="center" vertical="top" wrapText="1"/>
    </xf>
    <xf numFmtId="16" fontId="52" fillId="0" borderId="18" xfId="0" applyNumberFormat="1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left" vertical="top" wrapText="1"/>
    </xf>
    <xf numFmtId="0" fontId="52" fillId="0" borderId="23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1" fontId="52" fillId="0" borderId="12" xfId="0" applyNumberFormat="1" applyFont="1" applyFill="1" applyBorder="1" applyAlignment="1">
      <alignment horizontal="center" vertical="top" wrapText="1"/>
    </xf>
    <xf numFmtId="2" fontId="52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176" fontId="52" fillId="0" borderId="17" xfId="0" applyNumberFormat="1" applyFont="1" applyFill="1" applyBorder="1" applyAlignment="1">
      <alignment horizontal="center" vertical="top" wrapText="1"/>
    </xf>
    <xf numFmtId="176" fontId="52" fillId="0" borderId="23" xfId="0" applyNumberFormat="1" applyFont="1" applyFill="1" applyBorder="1" applyAlignment="1">
      <alignment horizontal="center" vertical="top" wrapText="1"/>
    </xf>
    <xf numFmtId="176" fontId="52" fillId="0" borderId="18" xfId="0" applyNumberFormat="1" applyFont="1" applyFill="1" applyBorder="1" applyAlignment="1">
      <alignment horizontal="center" vertical="top" wrapText="1"/>
    </xf>
    <xf numFmtId="176" fontId="52" fillId="0" borderId="12" xfId="0" applyNumberFormat="1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32" xfId="0" applyFont="1" applyFill="1" applyBorder="1" applyAlignment="1">
      <alignment horizontal="center" vertical="top" wrapText="1"/>
    </xf>
    <xf numFmtId="0" fontId="56" fillId="0" borderId="24" xfId="0" applyFont="1" applyFill="1" applyBorder="1" applyAlignment="1">
      <alignment horizontal="center" vertical="top" wrapText="1"/>
    </xf>
    <xf numFmtId="176" fontId="52" fillId="0" borderId="17" xfId="0" applyNumberFormat="1" applyFont="1" applyFill="1" applyBorder="1" applyAlignment="1">
      <alignment horizontal="center" vertical="center" wrapText="1"/>
    </xf>
    <xf numFmtId="176" fontId="52" fillId="0" borderId="23" xfId="0" applyNumberFormat="1" applyFont="1" applyFill="1" applyBorder="1" applyAlignment="1">
      <alignment horizontal="center" vertical="center" wrapText="1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top" wrapText="1"/>
    </xf>
    <xf numFmtId="176" fontId="65" fillId="0" borderId="19" xfId="0" applyNumberFormat="1" applyFont="1" applyFill="1" applyBorder="1" applyAlignment="1">
      <alignment horizontal="center" vertical="top" wrapText="1"/>
    </xf>
    <xf numFmtId="176" fontId="65" fillId="0" borderId="20" xfId="0" applyNumberFormat="1" applyFont="1" applyFill="1" applyBorder="1" applyAlignment="1">
      <alignment horizontal="center" vertical="top" wrapText="1"/>
    </xf>
    <xf numFmtId="176" fontId="65" fillId="0" borderId="21" xfId="0" applyNumberFormat="1" applyFont="1" applyFill="1" applyBorder="1" applyAlignment="1">
      <alignment horizontal="center" vertical="top" wrapText="1"/>
    </xf>
    <xf numFmtId="176" fontId="65" fillId="0" borderId="22" xfId="0" applyNumberFormat="1" applyFont="1" applyFill="1" applyBorder="1" applyAlignment="1">
      <alignment horizontal="center" vertical="top" wrapText="1"/>
    </xf>
    <xf numFmtId="176" fontId="65" fillId="0" borderId="32" xfId="0" applyNumberFormat="1" applyFont="1" applyFill="1" applyBorder="1" applyAlignment="1">
      <alignment horizontal="center" vertical="top" wrapText="1"/>
    </xf>
    <xf numFmtId="176" fontId="65" fillId="0" borderId="24" xfId="0" applyNumberFormat="1" applyFont="1" applyFill="1" applyBorder="1" applyAlignment="1">
      <alignment horizontal="center" vertical="top" wrapText="1"/>
    </xf>
    <xf numFmtId="16" fontId="58" fillId="0" borderId="17" xfId="0" applyNumberFormat="1" applyFont="1" applyFill="1" applyBorder="1" applyAlignment="1">
      <alignment horizontal="center" vertical="top" wrapText="1"/>
    </xf>
    <xf numFmtId="16" fontId="58" fillId="0" borderId="23" xfId="0" applyNumberFormat="1" applyFont="1" applyFill="1" applyBorder="1" applyAlignment="1">
      <alignment horizontal="center" vertical="top" wrapText="1"/>
    </xf>
    <xf numFmtId="16" fontId="58" fillId="0" borderId="18" xfId="0" applyNumberFormat="1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1" fillId="0" borderId="0" xfId="0" applyFont="1" applyAlignment="1">
      <alignment horizontal="center"/>
    </xf>
    <xf numFmtId="177" fontId="58" fillId="0" borderId="12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1" fontId="52" fillId="0" borderId="17" xfId="0" applyNumberFormat="1" applyFont="1" applyFill="1" applyBorder="1" applyAlignment="1">
      <alignment horizontal="center" vertical="top" wrapText="1"/>
    </xf>
    <xf numFmtId="1" fontId="52" fillId="0" borderId="18" xfId="0" applyNumberFormat="1" applyFont="1" applyFill="1" applyBorder="1" applyAlignment="1">
      <alignment horizontal="center" vertical="top" wrapText="1"/>
    </xf>
    <xf numFmtId="0" fontId="56" fillId="0" borderId="33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178" fontId="60" fillId="0" borderId="17" xfId="0" applyNumberFormat="1" applyFont="1" applyFill="1" applyBorder="1" applyAlignment="1">
      <alignment horizontal="center" vertical="center"/>
    </xf>
    <xf numFmtId="178" fontId="60" fillId="0" borderId="23" xfId="0" applyNumberFormat="1" applyFont="1" applyFill="1" applyBorder="1" applyAlignment="1">
      <alignment horizontal="center" vertical="center"/>
    </xf>
    <xf numFmtId="178" fontId="60" fillId="0" borderId="18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2" fontId="58" fillId="0" borderId="17" xfId="0" applyNumberFormat="1" applyFont="1" applyFill="1" applyBorder="1" applyAlignment="1">
      <alignment horizontal="center" vertical="top" wrapText="1"/>
    </xf>
    <xf numFmtId="2" fontId="58" fillId="0" borderId="23" xfId="0" applyNumberFormat="1" applyFont="1" applyFill="1" applyBorder="1" applyAlignment="1">
      <alignment horizontal="center" vertical="top" wrapText="1"/>
    </xf>
    <xf numFmtId="2" fontId="58" fillId="0" borderId="18" xfId="0" applyNumberFormat="1" applyFont="1" applyFill="1" applyBorder="1" applyAlignment="1">
      <alignment horizontal="center" vertical="top" wrapText="1"/>
    </xf>
    <xf numFmtId="178" fontId="61" fillId="0" borderId="12" xfId="0" applyNumberFormat="1" applyFont="1" applyFill="1" applyBorder="1" applyAlignment="1">
      <alignment horizontal="center" vertical="top" wrapText="1"/>
    </xf>
    <xf numFmtId="178" fontId="58" fillId="0" borderId="12" xfId="0" applyNumberFormat="1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33" xfId="0" applyFont="1" applyFill="1" applyBorder="1" applyAlignment="1">
      <alignment horizontal="left" vertical="top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32" xfId="0" applyFont="1" applyFill="1" applyBorder="1" applyAlignment="1">
      <alignment horizontal="left" vertical="top" wrapText="1"/>
    </xf>
    <xf numFmtId="0" fontId="53" fillId="0" borderId="34" xfId="0" applyFont="1" applyFill="1" applyBorder="1" applyAlignment="1">
      <alignment horizontal="left" vertical="top" wrapText="1"/>
    </xf>
    <xf numFmtId="0" fontId="53" fillId="0" borderId="24" xfId="0" applyFont="1" applyFill="1" applyBorder="1" applyAlignment="1">
      <alignment horizontal="left" vertical="top" wrapText="1"/>
    </xf>
    <xf numFmtId="0" fontId="65" fillId="0" borderId="35" xfId="0" applyFont="1" applyFill="1" applyBorder="1" applyAlignment="1">
      <alignment horizontal="center" wrapText="1"/>
    </xf>
    <xf numFmtId="0" fontId="65" fillId="0" borderId="15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69" fillId="0" borderId="17" xfId="0" applyFont="1" applyFill="1" applyBorder="1" applyAlignment="1">
      <alignment horizontal="center" vertical="top" wrapText="1"/>
    </xf>
    <xf numFmtId="0" fontId="69" fillId="0" borderId="23" xfId="0" applyFont="1" applyFill="1" applyBorder="1" applyAlignment="1">
      <alignment horizontal="center" vertical="top" wrapText="1"/>
    </xf>
    <xf numFmtId="0" fontId="69" fillId="0" borderId="18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top" wrapText="1"/>
    </xf>
    <xf numFmtId="0" fontId="53" fillId="0" borderId="21" xfId="0" applyFont="1" applyFill="1" applyBorder="1" applyAlignment="1">
      <alignment vertical="top" wrapText="1"/>
    </xf>
    <xf numFmtId="0" fontId="53" fillId="0" borderId="22" xfId="0" applyFont="1" applyFill="1" applyBorder="1" applyAlignment="1">
      <alignment vertical="top" wrapText="1"/>
    </xf>
    <xf numFmtId="0" fontId="53" fillId="0" borderId="32" xfId="0" applyFont="1" applyFill="1" applyBorder="1" applyAlignment="1">
      <alignment vertical="top" wrapText="1"/>
    </xf>
    <xf numFmtId="0" fontId="53" fillId="0" borderId="24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9" fillId="0" borderId="14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8" fillId="0" borderId="12" xfId="0" applyFont="1" applyBorder="1" applyAlignment="1">
      <alignment vertical="top" wrapText="1"/>
    </xf>
    <xf numFmtId="0" fontId="69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right"/>
    </xf>
    <xf numFmtId="0" fontId="69" fillId="0" borderId="34" xfId="0" applyFont="1" applyBorder="1" applyAlignment="1">
      <alignment horizontal="center" vertical="center"/>
    </xf>
    <xf numFmtId="0" fontId="53" fillId="0" borderId="34" xfId="0" applyFont="1" applyBorder="1" applyAlignment="1">
      <alignment/>
    </xf>
    <xf numFmtId="0" fontId="53" fillId="0" borderId="12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Normal="85" zoomScaleSheetLayoutView="100" zoomScalePageLayoutView="0" workbookViewId="0" topLeftCell="A4">
      <selection activeCell="F10" sqref="F10:H10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1.8515625" style="0" bestFit="1" customWidth="1"/>
    <col min="7" max="7" width="11.8515625" style="0" customWidth="1"/>
    <col min="8" max="8" width="16.7109375" style="0" customWidth="1"/>
    <col min="9" max="9" width="12.8515625" style="0" customWidth="1"/>
    <col min="10" max="10" width="10.7109375" style="0" customWidth="1"/>
    <col min="11" max="11" width="30.8515625" style="0" customWidth="1"/>
  </cols>
  <sheetData>
    <row r="1" spans="11:12" ht="18.75">
      <c r="K1" s="191" t="s">
        <v>236</v>
      </c>
      <c r="L1" s="191"/>
    </row>
    <row r="2" spans="1:12" ht="15">
      <c r="A2" s="205" t="s">
        <v>169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5">
      <c r="A3" s="205" t="s">
        <v>167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ht="15">
      <c r="A4" s="21"/>
      <c r="B4" s="21"/>
      <c r="C4" s="21"/>
      <c r="D4" s="21"/>
      <c r="E4" s="21"/>
      <c r="F4" s="44"/>
      <c r="G4" s="44"/>
      <c r="H4" s="21"/>
      <c r="I4" s="21"/>
      <c r="J4" s="21"/>
      <c r="K4" s="205" t="s">
        <v>168</v>
      </c>
      <c r="L4" s="205"/>
    </row>
    <row r="5" spans="1:12" ht="15">
      <c r="A5" s="10"/>
      <c r="B5" s="10"/>
      <c r="C5" s="10"/>
      <c r="D5" s="11"/>
      <c r="E5" s="10"/>
      <c r="F5" s="10"/>
      <c r="G5" s="10"/>
      <c r="H5" s="18"/>
      <c r="I5" s="10"/>
      <c r="J5" s="10"/>
      <c r="K5" s="205" t="s">
        <v>176</v>
      </c>
      <c r="L5" s="205"/>
    </row>
    <row r="6" spans="1:12" ht="15">
      <c r="A6" s="10"/>
      <c r="B6" s="10"/>
      <c r="C6" s="10"/>
      <c r="D6" s="11"/>
      <c r="E6" s="10"/>
      <c r="F6" s="10"/>
      <c r="G6" s="10"/>
      <c r="H6" s="18"/>
      <c r="I6" s="10"/>
      <c r="J6" s="10"/>
      <c r="K6" s="22"/>
      <c r="L6" s="22"/>
    </row>
    <row r="7" ht="19.5" thickBot="1">
      <c r="B7" s="6" t="s">
        <v>17</v>
      </c>
    </row>
    <row r="8" spans="1:11" ht="26.25" customHeight="1">
      <c r="A8" s="199" t="s">
        <v>0</v>
      </c>
      <c r="B8" s="206" t="s">
        <v>145</v>
      </c>
      <c r="C8" s="202" t="s">
        <v>2</v>
      </c>
      <c r="D8" s="45" t="s">
        <v>3</v>
      </c>
      <c r="E8" s="187" t="s">
        <v>5</v>
      </c>
      <c r="F8" s="187"/>
      <c r="G8" s="187"/>
      <c r="H8" s="198"/>
      <c r="I8" s="198"/>
      <c r="J8" s="188" t="s">
        <v>7</v>
      </c>
      <c r="K8" s="195" t="s">
        <v>146</v>
      </c>
    </row>
    <row r="9" spans="1:11" ht="15.75" customHeight="1">
      <c r="A9" s="200"/>
      <c r="B9" s="207"/>
      <c r="C9" s="203"/>
      <c r="D9" s="45" t="s">
        <v>4</v>
      </c>
      <c r="E9" s="187" t="s">
        <v>227</v>
      </c>
      <c r="F9" s="187" t="s">
        <v>6</v>
      </c>
      <c r="G9" s="187"/>
      <c r="H9" s="187"/>
      <c r="I9" s="187"/>
      <c r="J9" s="189"/>
      <c r="K9" s="196"/>
    </row>
    <row r="10" spans="1:11" ht="20.25" customHeight="1" thickBot="1">
      <c r="A10" s="201"/>
      <c r="B10" s="208"/>
      <c r="C10" s="204"/>
      <c r="D10" s="48"/>
      <c r="E10" s="187"/>
      <c r="F10" s="187" t="s">
        <v>226</v>
      </c>
      <c r="G10" s="187"/>
      <c r="H10" s="187"/>
      <c r="I10" s="187" t="s">
        <v>8</v>
      </c>
      <c r="J10" s="189"/>
      <c r="K10" s="197"/>
    </row>
    <row r="11" spans="1:11" ht="21" customHeight="1" thickBot="1">
      <c r="A11" s="43"/>
      <c r="B11" s="1"/>
      <c r="C11" s="61"/>
      <c r="D11" s="48"/>
      <c r="E11" s="187"/>
      <c r="F11" s="187" t="s">
        <v>217</v>
      </c>
      <c r="G11" s="187" t="s">
        <v>218</v>
      </c>
      <c r="H11" s="187"/>
      <c r="I11" s="187"/>
      <c r="J11" s="189"/>
      <c r="K11" s="1"/>
    </row>
    <row r="12" spans="1:11" ht="39" customHeight="1" thickBot="1">
      <c r="A12" s="43"/>
      <c r="B12" s="1"/>
      <c r="C12" s="61"/>
      <c r="D12" s="48"/>
      <c r="E12" s="187"/>
      <c r="F12" s="187"/>
      <c r="G12" s="45" t="s">
        <v>219</v>
      </c>
      <c r="H12" s="45" t="s">
        <v>221</v>
      </c>
      <c r="I12" s="187"/>
      <c r="J12" s="190"/>
      <c r="K12" s="1"/>
    </row>
    <row r="13" spans="1:11" ht="15.7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192" t="s">
        <v>9</v>
      </c>
      <c r="B14" s="192" t="s">
        <v>157</v>
      </c>
      <c r="C14" s="3">
        <v>2017</v>
      </c>
      <c r="D14" s="35">
        <f>H14+I14+J14</f>
        <v>83856.64676000002</v>
      </c>
      <c r="E14" s="38"/>
      <c r="F14" s="38">
        <f>G14+H14</f>
        <v>9038.8</v>
      </c>
      <c r="G14" s="38"/>
      <c r="H14" s="38">
        <f>H20</f>
        <v>9038.8</v>
      </c>
      <c r="I14" s="38">
        <f>I20+I26+I32</f>
        <v>74817.84676000001</v>
      </c>
      <c r="J14" s="3">
        <v>0</v>
      </c>
      <c r="K14" s="192" t="s">
        <v>10</v>
      </c>
    </row>
    <row r="15" spans="1:11" ht="20.25" customHeight="1" thickBot="1">
      <c r="A15" s="193"/>
      <c r="B15" s="193"/>
      <c r="C15" s="3">
        <v>2018</v>
      </c>
      <c r="D15" s="38">
        <f>H15+I15+J15</f>
        <v>75623.43146</v>
      </c>
      <c r="E15" s="38"/>
      <c r="F15" s="38">
        <f>H15+G15</f>
        <v>10004.882000000001</v>
      </c>
      <c r="G15" s="38"/>
      <c r="H15" s="35">
        <f>SUM(H21+H27+H33)</f>
        <v>10004.882000000001</v>
      </c>
      <c r="I15" s="35">
        <f>SUM(I21+I27+I33)</f>
        <v>60926.358459999996</v>
      </c>
      <c r="J15" s="3">
        <f>J21</f>
        <v>4692.191</v>
      </c>
      <c r="K15" s="193"/>
    </row>
    <row r="16" spans="1:11" ht="16.5" thickBot="1">
      <c r="A16" s="193"/>
      <c r="B16" s="193"/>
      <c r="C16" s="3">
        <v>2019</v>
      </c>
      <c r="D16" s="20">
        <f>H16+I16+J16</f>
        <v>93358.065</v>
      </c>
      <c r="E16" s="38"/>
      <c r="F16" s="38">
        <f>G16+H16</f>
        <v>14971.027</v>
      </c>
      <c r="G16" s="38"/>
      <c r="H16" s="38">
        <f>H22+H28</f>
        <v>14971.027</v>
      </c>
      <c r="I16" s="38">
        <f>I22+I28+I34</f>
        <v>73694.847</v>
      </c>
      <c r="J16" s="3">
        <f>J22</f>
        <v>4692.191</v>
      </c>
      <c r="K16" s="193"/>
    </row>
    <row r="17" spans="1:11" ht="21" customHeight="1" thickBot="1">
      <c r="A17" s="193"/>
      <c r="B17" s="193"/>
      <c r="C17" s="3">
        <v>2020</v>
      </c>
      <c r="D17" s="20">
        <f>J17+I17+H17</f>
        <v>77673.736</v>
      </c>
      <c r="E17" s="38"/>
      <c r="F17" s="38">
        <f>H17</f>
        <v>13971.027</v>
      </c>
      <c r="G17" s="38"/>
      <c r="H17" s="38">
        <f>H23+H29</f>
        <v>13971.027</v>
      </c>
      <c r="I17" s="38">
        <f>I23+I29+I35</f>
        <v>59010.518000000004</v>
      </c>
      <c r="J17" s="3">
        <f>J23</f>
        <v>4692.191</v>
      </c>
      <c r="K17" s="193"/>
    </row>
    <row r="18" spans="1:11" ht="21" customHeight="1" thickBot="1">
      <c r="A18" s="193"/>
      <c r="B18" s="194"/>
      <c r="C18" s="3">
        <v>2021</v>
      </c>
      <c r="D18" s="20">
        <f>H18+I18+J18</f>
        <v>73673.736</v>
      </c>
      <c r="E18" s="38"/>
      <c r="F18" s="38">
        <f>H18</f>
        <v>9971.027</v>
      </c>
      <c r="G18" s="38"/>
      <c r="H18" s="38">
        <f>H24</f>
        <v>9971.027</v>
      </c>
      <c r="I18" s="38">
        <f>I24+I30+I36</f>
        <v>59010.518</v>
      </c>
      <c r="J18" s="20">
        <f>J24</f>
        <v>4692.191</v>
      </c>
      <c r="K18" s="193"/>
    </row>
    <row r="19" spans="1:11" ht="30.75" customHeight="1" thickBot="1">
      <c r="A19" s="194"/>
      <c r="B19" s="4" t="s">
        <v>11</v>
      </c>
      <c r="C19" s="5" t="s">
        <v>234</v>
      </c>
      <c r="D19" s="36">
        <f>SUM(D14:D18)</f>
        <v>404185.61522000004</v>
      </c>
      <c r="E19" s="23"/>
      <c r="F19" s="23">
        <f>SUM(F14:F18)</f>
        <v>57956.763000000006</v>
      </c>
      <c r="G19" s="23"/>
      <c r="H19" s="37">
        <f>SUM(H14:H18)</f>
        <v>57956.763000000006</v>
      </c>
      <c r="I19" s="37">
        <f>SUM(I14:I18)</f>
        <v>327460.08822</v>
      </c>
      <c r="J19" s="23">
        <f>SUM(J14:J18)</f>
        <v>18768.764</v>
      </c>
      <c r="K19" s="194"/>
    </row>
    <row r="20" spans="1:11" ht="30.75" customHeight="1" thickBot="1">
      <c r="A20" s="192" t="s">
        <v>12</v>
      </c>
      <c r="B20" s="192" t="s">
        <v>158</v>
      </c>
      <c r="C20" s="3">
        <v>2017</v>
      </c>
      <c r="D20" s="35">
        <f>H20+I20+J20</f>
        <v>83485.04676000001</v>
      </c>
      <c r="E20" s="38"/>
      <c r="F20" s="38">
        <f>G20+H20</f>
        <v>9038.8</v>
      </c>
      <c r="G20" s="38"/>
      <c r="H20" s="38">
        <f>'под. культура'!H288</f>
        <v>9038.8</v>
      </c>
      <c r="I20" s="38">
        <f>'под. культура'!I288</f>
        <v>74446.24676000001</v>
      </c>
      <c r="J20" s="3">
        <f>'под. культура'!J288</f>
        <v>0</v>
      </c>
      <c r="K20" s="192" t="s">
        <v>10</v>
      </c>
    </row>
    <row r="21" spans="1:11" ht="27" customHeight="1" thickBot="1">
      <c r="A21" s="193"/>
      <c r="B21" s="193"/>
      <c r="C21" s="3">
        <v>2018</v>
      </c>
      <c r="D21" s="38">
        <f>H21+I21+J21</f>
        <v>75181.83146</v>
      </c>
      <c r="E21" s="38"/>
      <c r="F21" s="38">
        <f>G21+H21</f>
        <v>10004.882000000001</v>
      </c>
      <c r="G21" s="38"/>
      <c r="H21" s="38">
        <f>'под. культура'!H289</f>
        <v>10004.882000000001</v>
      </c>
      <c r="I21" s="38">
        <f>'под. культура'!I289</f>
        <v>60484.75846</v>
      </c>
      <c r="J21" s="3">
        <f>'под. культура'!J271</f>
        <v>4692.191</v>
      </c>
      <c r="K21" s="193"/>
    </row>
    <row r="22" spans="1:11" ht="27" customHeight="1" thickBot="1">
      <c r="A22" s="193"/>
      <c r="B22" s="193"/>
      <c r="C22" s="3">
        <v>2019</v>
      </c>
      <c r="D22" s="20">
        <f>H22+I22+J22</f>
        <v>87886.465</v>
      </c>
      <c r="E22" s="38"/>
      <c r="F22" s="38">
        <f>G22+H22</f>
        <v>9971.027</v>
      </c>
      <c r="G22" s="38"/>
      <c r="H22" s="38">
        <f>'под. культура'!H290</f>
        <v>9971.027</v>
      </c>
      <c r="I22" s="38">
        <f>'под. культура'!I290</f>
        <v>73223.24699999999</v>
      </c>
      <c r="J22" s="3">
        <f>'под. культура'!J272</f>
        <v>4692.191</v>
      </c>
      <c r="K22" s="193"/>
    </row>
    <row r="23" spans="1:11" ht="24.75" customHeight="1" thickBot="1">
      <c r="A23" s="193"/>
      <c r="B23" s="193"/>
      <c r="C23" s="3">
        <v>2020</v>
      </c>
      <c r="D23" s="20">
        <f>H23+I23+J23</f>
        <v>73302.13600000001</v>
      </c>
      <c r="E23" s="38"/>
      <c r="F23" s="38">
        <f>G23+H23</f>
        <v>9971.027</v>
      </c>
      <c r="G23" s="38"/>
      <c r="H23" s="38">
        <f>'под. культура'!H291</f>
        <v>9971.027</v>
      </c>
      <c r="I23" s="38">
        <f>'под. культура'!I291</f>
        <v>58638.918000000005</v>
      </c>
      <c r="J23" s="3">
        <f>'под. культура'!J273</f>
        <v>4692.191</v>
      </c>
      <c r="K23" s="193"/>
    </row>
    <row r="24" spans="1:11" ht="24.75" customHeight="1" thickBot="1">
      <c r="A24" s="193"/>
      <c r="B24" s="194"/>
      <c r="C24" s="3">
        <v>2021</v>
      </c>
      <c r="D24" s="20">
        <f>H24+J24+I24</f>
        <v>73302.136</v>
      </c>
      <c r="E24" s="38"/>
      <c r="F24" s="38">
        <f>H24</f>
        <v>9971.027</v>
      </c>
      <c r="G24" s="38"/>
      <c r="H24" s="38">
        <f>'под. культура'!H292</f>
        <v>9971.027</v>
      </c>
      <c r="I24" s="38">
        <f>'под. культура'!I292</f>
        <v>58638.918</v>
      </c>
      <c r="J24" s="3">
        <f>'под. культура'!J292</f>
        <v>4692.191</v>
      </c>
      <c r="K24" s="193"/>
    </row>
    <row r="25" spans="1:11" ht="21" customHeight="1" thickBot="1">
      <c r="A25" s="194"/>
      <c r="B25" s="4" t="s">
        <v>13</v>
      </c>
      <c r="C25" s="5" t="s">
        <v>235</v>
      </c>
      <c r="D25" s="36">
        <f>SUM(D20:D24)</f>
        <v>393157.61522000004</v>
      </c>
      <c r="E25" s="23"/>
      <c r="F25" s="23">
        <f>SUM(F20:F24)</f>
        <v>48956.763000000006</v>
      </c>
      <c r="G25" s="23"/>
      <c r="H25" s="23">
        <f>SUM(H20:H24)</f>
        <v>48956.763000000006</v>
      </c>
      <c r="I25" s="23">
        <f>SUM(I20:I24)</f>
        <v>325432.08822</v>
      </c>
      <c r="J25" s="23">
        <f>SUM(J20:J24)</f>
        <v>18768.764</v>
      </c>
      <c r="K25" s="194"/>
    </row>
    <row r="26" spans="1:11" ht="21" customHeight="1" thickBot="1">
      <c r="A26" s="192" t="s">
        <v>14</v>
      </c>
      <c r="B26" s="192" t="s">
        <v>164</v>
      </c>
      <c r="C26" s="3">
        <v>2017</v>
      </c>
      <c r="D26" s="74">
        <f>I26</f>
        <v>358.5</v>
      </c>
      <c r="E26" s="23"/>
      <c r="F26" s="23"/>
      <c r="G26" s="23"/>
      <c r="H26" s="23"/>
      <c r="I26" s="20">
        <f>'подпр Физ и спорт'!O43</f>
        <v>358.5</v>
      </c>
      <c r="J26" s="5"/>
      <c r="K26" s="192" t="s">
        <v>10</v>
      </c>
    </row>
    <row r="27" spans="1:11" ht="19.5" customHeight="1" thickBot="1">
      <c r="A27" s="193"/>
      <c r="B27" s="193"/>
      <c r="C27" s="3">
        <v>2018</v>
      </c>
      <c r="D27" s="74">
        <f>H27+I27</f>
        <v>428.5</v>
      </c>
      <c r="E27" s="20"/>
      <c r="F27" s="20"/>
      <c r="G27" s="20"/>
      <c r="H27" s="20"/>
      <c r="I27" s="20">
        <f>'подпр Физ и спорт'!O44+70</f>
        <v>428.5</v>
      </c>
      <c r="J27" s="5"/>
      <c r="K27" s="193"/>
    </row>
    <row r="28" spans="1:11" ht="16.5" thickBot="1">
      <c r="A28" s="193"/>
      <c r="B28" s="193"/>
      <c r="C28" s="3">
        <v>2019</v>
      </c>
      <c r="D28" s="74">
        <f>H28+I28</f>
        <v>5458.5</v>
      </c>
      <c r="E28" s="23"/>
      <c r="F28" s="23">
        <f>H28+G28</f>
        <v>5000</v>
      </c>
      <c r="G28" s="23"/>
      <c r="H28" s="20">
        <f>'подпр Физ и спорт'!I69</f>
        <v>5000</v>
      </c>
      <c r="I28" s="20">
        <f>'подпр Физ и спорт'!O69</f>
        <v>458.5</v>
      </c>
      <c r="J28" s="5"/>
      <c r="K28" s="193"/>
    </row>
    <row r="29" spans="1:11" ht="24" customHeight="1" thickBot="1">
      <c r="A29" s="193"/>
      <c r="B29" s="193"/>
      <c r="C29" s="3">
        <v>2020</v>
      </c>
      <c r="D29" s="74">
        <f>H29+I29</f>
        <v>4358.5</v>
      </c>
      <c r="E29" s="23"/>
      <c r="F29" s="23">
        <f>G29+H29</f>
        <v>4000</v>
      </c>
      <c r="G29" s="23"/>
      <c r="H29" s="20">
        <f>'подпр Физ и спорт'!I70</f>
        <v>4000</v>
      </c>
      <c r="I29" s="20">
        <f>'подпр Физ и спорт'!O70</f>
        <v>358.5</v>
      </c>
      <c r="J29" s="5"/>
      <c r="K29" s="193"/>
    </row>
    <row r="30" spans="1:11" ht="24" customHeight="1" thickBot="1">
      <c r="A30" s="193"/>
      <c r="B30" s="194"/>
      <c r="C30" s="3">
        <v>2021</v>
      </c>
      <c r="D30" s="74">
        <f>H30+I30+J30</f>
        <v>358.5</v>
      </c>
      <c r="E30" s="23"/>
      <c r="F30" s="23">
        <f>H30</f>
        <v>0</v>
      </c>
      <c r="G30" s="23"/>
      <c r="H30" s="20">
        <v>0</v>
      </c>
      <c r="I30" s="20">
        <f>'подпр Физ и спорт'!O71</f>
        <v>358.5</v>
      </c>
      <c r="J30" s="5"/>
      <c r="K30" s="193"/>
    </row>
    <row r="31" spans="1:11" ht="18" customHeight="1" thickBot="1">
      <c r="A31" s="194"/>
      <c r="B31" s="4" t="s">
        <v>15</v>
      </c>
      <c r="C31" s="5" t="s">
        <v>235</v>
      </c>
      <c r="D31" s="75">
        <f>SUM(D26:D30)</f>
        <v>10962.5</v>
      </c>
      <c r="E31" s="23"/>
      <c r="F31" s="23">
        <f>SUM(F26:F30)</f>
        <v>9000</v>
      </c>
      <c r="G31" s="23"/>
      <c r="H31" s="23">
        <f>SUM(H26:H30)</f>
        <v>9000</v>
      </c>
      <c r="I31" s="23">
        <f>SUM(I26:I30)</f>
        <v>1962.5</v>
      </c>
      <c r="J31" s="5"/>
      <c r="K31" s="194"/>
    </row>
    <row r="32" spans="1:11" ht="18" customHeight="1" thickBot="1">
      <c r="A32" s="192" t="s">
        <v>16</v>
      </c>
      <c r="B32" s="192" t="s">
        <v>159</v>
      </c>
      <c r="C32" s="3">
        <v>2017</v>
      </c>
      <c r="D32" s="74">
        <f>I32</f>
        <v>13.1</v>
      </c>
      <c r="E32" s="23"/>
      <c r="F32" s="23"/>
      <c r="G32" s="23"/>
      <c r="H32" s="23"/>
      <c r="I32" s="20">
        <f>'подпр Прав культ'!I74</f>
        <v>13.1</v>
      </c>
      <c r="J32" s="5"/>
      <c r="K32" s="192" t="s">
        <v>10</v>
      </c>
    </row>
    <row r="33" spans="1:11" ht="24" customHeight="1" thickBot="1">
      <c r="A33" s="193"/>
      <c r="B33" s="193"/>
      <c r="C33" s="3">
        <v>2018</v>
      </c>
      <c r="D33" s="74">
        <f>H33+I33</f>
        <v>13.100000000000001</v>
      </c>
      <c r="E33" s="23"/>
      <c r="F33" s="23"/>
      <c r="G33" s="23"/>
      <c r="H33" s="23"/>
      <c r="I33" s="20">
        <f>'подпр Прав культ'!I75</f>
        <v>13.100000000000001</v>
      </c>
      <c r="J33" s="5"/>
      <c r="K33" s="193"/>
    </row>
    <row r="34" spans="1:11" ht="16.5" thickBot="1">
      <c r="A34" s="193"/>
      <c r="B34" s="193"/>
      <c r="C34" s="3">
        <v>2019</v>
      </c>
      <c r="D34" s="74">
        <f>'подпр Прав культ'!I76</f>
        <v>13.100000000000001</v>
      </c>
      <c r="E34" s="23"/>
      <c r="F34" s="23"/>
      <c r="G34" s="23"/>
      <c r="H34" s="23"/>
      <c r="I34" s="20">
        <f>D34</f>
        <v>13.100000000000001</v>
      </c>
      <c r="J34" s="5"/>
      <c r="K34" s="193"/>
    </row>
    <row r="35" spans="1:11" ht="18" customHeight="1" thickBot="1">
      <c r="A35" s="193"/>
      <c r="B35" s="193"/>
      <c r="C35" s="3">
        <v>2020</v>
      </c>
      <c r="D35" s="74">
        <f>'подпр Прав культ'!I77</f>
        <v>13.100000000000001</v>
      </c>
      <c r="E35" s="23"/>
      <c r="F35" s="23"/>
      <c r="G35" s="23"/>
      <c r="H35" s="23"/>
      <c r="I35" s="20">
        <f>D35</f>
        <v>13.100000000000001</v>
      </c>
      <c r="J35" s="5"/>
      <c r="K35" s="193"/>
    </row>
    <row r="36" spans="1:11" ht="18" customHeight="1" thickBot="1">
      <c r="A36" s="193"/>
      <c r="B36" s="194"/>
      <c r="C36" s="3">
        <v>2021</v>
      </c>
      <c r="D36" s="74">
        <f>I36</f>
        <v>13.100000000000001</v>
      </c>
      <c r="E36" s="23"/>
      <c r="F36" s="23"/>
      <c r="G36" s="23"/>
      <c r="H36" s="23"/>
      <c r="I36" s="20">
        <f>'подпр Прав культ'!I78</f>
        <v>13.100000000000001</v>
      </c>
      <c r="J36" s="5"/>
      <c r="K36" s="193"/>
    </row>
    <row r="37" spans="1:11" ht="16.5" customHeight="1" thickBot="1">
      <c r="A37" s="194"/>
      <c r="B37" s="4" t="s">
        <v>15</v>
      </c>
      <c r="C37" s="5" t="s">
        <v>234</v>
      </c>
      <c r="D37" s="36">
        <f>SUM(D32:D36)</f>
        <v>65.5</v>
      </c>
      <c r="E37" s="23"/>
      <c r="F37" s="23"/>
      <c r="G37" s="23"/>
      <c r="H37" s="23"/>
      <c r="I37" s="23">
        <f>SUM(I32:I36)</f>
        <v>65.5</v>
      </c>
      <c r="J37" s="5"/>
      <c r="K37" s="194"/>
    </row>
  </sheetData>
  <sheetProtection/>
  <mergeCells count="29">
    <mergeCell ref="A8:A10"/>
    <mergeCell ref="C8:C10"/>
    <mergeCell ref="A2:L2"/>
    <mergeCell ref="A3:L3"/>
    <mergeCell ref="K4:L4"/>
    <mergeCell ref="K5:L5"/>
    <mergeCell ref="B8:B10"/>
    <mergeCell ref="I10:I12"/>
    <mergeCell ref="F10:H10"/>
    <mergeCell ref="F11:F12"/>
    <mergeCell ref="K32:K37"/>
    <mergeCell ref="K20:K25"/>
    <mergeCell ref="K26:K31"/>
    <mergeCell ref="A14:A19"/>
    <mergeCell ref="B32:B36"/>
    <mergeCell ref="B26:B30"/>
    <mergeCell ref="A20:A25"/>
    <mergeCell ref="A26:A31"/>
    <mergeCell ref="A32:A37"/>
    <mergeCell ref="G11:H11"/>
    <mergeCell ref="E9:E12"/>
    <mergeCell ref="J8:J12"/>
    <mergeCell ref="K1:L1"/>
    <mergeCell ref="B20:B24"/>
    <mergeCell ref="B14:B18"/>
    <mergeCell ref="K8:K10"/>
    <mergeCell ref="E8:I8"/>
    <mergeCell ref="K14:K19"/>
    <mergeCell ref="F9:I9"/>
  </mergeCells>
  <printOptions/>
  <pageMargins left="0.7086614173228347" right="0.7086614173228347" top="0.37" bottom="0.7480314960629921" header="0.31496062992125984" footer="0.31496062992125984"/>
  <pageSetup fitToHeight="7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5"/>
  <sheetViews>
    <sheetView view="pageBreakPreview" zoomScaleSheetLayoutView="100" zoomScalePageLayoutView="0" workbookViewId="0" topLeftCell="A199">
      <selection activeCell="I163" sqref="I163"/>
    </sheetView>
  </sheetViews>
  <sheetFormatPr defaultColWidth="9.140625" defaultRowHeight="15"/>
  <cols>
    <col min="1" max="1" width="11.421875" style="0" bestFit="1" customWidth="1"/>
    <col min="2" max="2" width="35.7109375" style="0" customWidth="1"/>
    <col min="3" max="3" width="10.421875" style="0" bestFit="1" customWidth="1"/>
    <col min="4" max="4" width="12.57421875" style="7" customWidth="1"/>
    <col min="5" max="5" width="11.57421875" style="0" bestFit="1" customWidth="1"/>
    <col min="6" max="7" width="11.57421875" style="0" customWidth="1"/>
    <col min="8" max="8" width="12.00390625" style="19" customWidth="1"/>
    <col min="9" max="9" width="13.14062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3:23" ht="15">
      <c r="C1" s="12"/>
      <c r="D1" s="12"/>
      <c r="E1" s="12"/>
      <c r="F1" s="12"/>
      <c r="G1" s="12"/>
      <c r="H1" s="12"/>
      <c r="I1" s="12"/>
      <c r="J1" s="12"/>
      <c r="K1" s="12" t="s">
        <v>166</v>
      </c>
      <c r="L1" s="12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3:23" ht="15">
      <c r="C2" s="12"/>
      <c r="D2" s="12"/>
      <c r="E2" s="12"/>
      <c r="F2" s="12"/>
      <c r="G2" s="12"/>
      <c r="H2" s="12"/>
      <c r="I2" s="12"/>
      <c r="J2" s="12"/>
      <c r="K2" s="12" t="s">
        <v>167</v>
      </c>
      <c r="L2" s="12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>
      <c r="A3" s="22"/>
      <c r="B3" s="22"/>
      <c r="C3" s="22"/>
      <c r="D3" s="22"/>
      <c r="E3" s="22"/>
      <c r="F3" s="39"/>
      <c r="G3" s="39"/>
      <c r="H3" s="22"/>
      <c r="I3" s="22"/>
      <c r="J3" s="22"/>
      <c r="K3" s="12" t="s">
        <v>168</v>
      </c>
      <c r="L3" s="12"/>
      <c r="M3" s="12"/>
      <c r="N3" s="9"/>
      <c r="O3" s="9"/>
      <c r="P3" s="9"/>
      <c r="Q3" s="9"/>
      <c r="R3" s="9"/>
      <c r="S3" s="9"/>
      <c r="T3" s="9"/>
      <c r="U3" s="9"/>
      <c r="V3" s="9"/>
      <c r="W3" s="9"/>
    </row>
    <row r="4" spans="1:12" ht="15">
      <c r="A4" s="10"/>
      <c r="B4" s="10"/>
      <c r="C4" s="10"/>
      <c r="D4" s="11"/>
      <c r="E4" s="10"/>
      <c r="F4" s="10"/>
      <c r="G4" s="10"/>
      <c r="H4" s="18"/>
      <c r="I4" s="10"/>
      <c r="J4" s="10"/>
      <c r="K4" s="12" t="s">
        <v>176</v>
      </c>
      <c r="L4" s="12"/>
    </row>
    <row r="5" spans="1:12" ht="15">
      <c r="A5" s="10"/>
      <c r="B5" s="10"/>
      <c r="C5" s="10"/>
      <c r="D5" s="11"/>
      <c r="E5" s="10"/>
      <c r="F5" s="10"/>
      <c r="G5" s="10"/>
      <c r="H5" s="18"/>
      <c r="I5" s="10"/>
      <c r="J5" s="10"/>
      <c r="K5" s="12"/>
      <c r="L5" s="12"/>
    </row>
    <row r="6" spans="1:12" ht="15" customHeight="1">
      <c r="A6" s="268" t="s">
        <v>177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spans="1:12" ht="15">
      <c r="A7" s="231" t="s">
        <v>18</v>
      </c>
      <c r="B7" s="231" t="s">
        <v>19</v>
      </c>
      <c r="C7" s="231" t="s">
        <v>2</v>
      </c>
      <c r="D7" s="269" t="s">
        <v>20</v>
      </c>
      <c r="E7" s="231" t="s">
        <v>21</v>
      </c>
      <c r="F7" s="231"/>
      <c r="G7" s="231"/>
      <c r="H7" s="198"/>
      <c r="I7" s="198"/>
      <c r="J7" s="270" t="s">
        <v>23</v>
      </c>
      <c r="K7" s="270" t="s">
        <v>85</v>
      </c>
      <c r="L7" s="270" t="s">
        <v>83</v>
      </c>
    </row>
    <row r="8" spans="1:12" ht="14.25" customHeight="1">
      <c r="A8" s="231"/>
      <c r="B8" s="231"/>
      <c r="C8" s="231"/>
      <c r="D8" s="269"/>
      <c r="E8" s="41"/>
      <c r="F8" s="231" t="s">
        <v>6</v>
      </c>
      <c r="G8" s="231"/>
      <c r="H8" s="231"/>
      <c r="I8" s="231"/>
      <c r="J8" s="270"/>
      <c r="K8" s="270"/>
      <c r="L8" s="270"/>
    </row>
    <row r="9" spans="1:12" ht="34.5" customHeight="1">
      <c r="A9" s="231"/>
      <c r="B9" s="231"/>
      <c r="C9" s="231"/>
      <c r="D9" s="269"/>
      <c r="E9" s="231" t="s">
        <v>22</v>
      </c>
      <c r="F9" s="231" t="s">
        <v>24</v>
      </c>
      <c r="G9" s="231"/>
      <c r="H9" s="231"/>
      <c r="I9" s="231" t="s">
        <v>25</v>
      </c>
      <c r="J9" s="271"/>
      <c r="K9" s="270"/>
      <c r="L9" s="270"/>
    </row>
    <row r="10" spans="1:12" ht="34.5" customHeight="1">
      <c r="A10" s="231"/>
      <c r="B10" s="231"/>
      <c r="C10" s="231"/>
      <c r="D10" s="269"/>
      <c r="E10" s="231"/>
      <c r="F10" s="231" t="s">
        <v>217</v>
      </c>
      <c r="G10" s="231" t="s">
        <v>218</v>
      </c>
      <c r="H10" s="231"/>
      <c r="I10" s="231"/>
      <c r="J10" s="271"/>
      <c r="K10" s="270"/>
      <c r="L10" s="270"/>
    </row>
    <row r="11" spans="1:12" ht="78" customHeight="1">
      <c r="A11" s="231"/>
      <c r="B11" s="231"/>
      <c r="C11" s="231"/>
      <c r="D11" s="269"/>
      <c r="E11" s="231"/>
      <c r="F11" s="231"/>
      <c r="G11" s="41" t="s">
        <v>219</v>
      </c>
      <c r="H11" s="42" t="s">
        <v>220</v>
      </c>
      <c r="I11" s="231"/>
      <c r="J11" s="271"/>
      <c r="K11" s="270"/>
      <c r="L11" s="270"/>
    </row>
    <row r="12" spans="1:12" ht="15">
      <c r="A12" s="41">
        <v>1</v>
      </c>
      <c r="B12" s="41">
        <v>2</v>
      </c>
      <c r="C12" s="41">
        <v>3</v>
      </c>
      <c r="D12" s="49">
        <v>4</v>
      </c>
      <c r="E12" s="41">
        <v>5</v>
      </c>
      <c r="F12" s="41">
        <v>6</v>
      </c>
      <c r="G12" s="41">
        <v>7</v>
      </c>
      <c r="H12" s="50">
        <v>8</v>
      </c>
      <c r="I12" s="41">
        <v>9</v>
      </c>
      <c r="J12" s="41">
        <v>10</v>
      </c>
      <c r="K12" s="41">
        <v>11</v>
      </c>
      <c r="L12" s="41">
        <v>12</v>
      </c>
    </row>
    <row r="13" spans="1:12" ht="15">
      <c r="A13" s="264" t="s">
        <v>98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</row>
    <row r="14" spans="1:12" ht="15">
      <c r="A14" s="28" t="s">
        <v>153</v>
      </c>
      <c r="B14" s="267" t="s">
        <v>147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</row>
    <row r="15" spans="1:12" ht="15">
      <c r="A15" s="28" t="s">
        <v>152</v>
      </c>
      <c r="B15" s="267" t="s">
        <v>148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</row>
    <row r="16" spans="1:12" ht="14.25" customHeight="1">
      <c r="A16" s="223" t="s">
        <v>12</v>
      </c>
      <c r="B16" s="209" t="s">
        <v>26</v>
      </c>
      <c r="C16" s="76">
        <v>2017</v>
      </c>
      <c r="D16" s="77">
        <f>I16</f>
        <v>50</v>
      </c>
      <c r="E16" s="77">
        <v>0</v>
      </c>
      <c r="F16" s="77"/>
      <c r="G16" s="77"/>
      <c r="H16" s="77">
        <v>0</v>
      </c>
      <c r="I16" s="77">
        <v>50</v>
      </c>
      <c r="J16" s="78"/>
      <c r="K16" s="209" t="s">
        <v>27</v>
      </c>
      <c r="L16" s="226" t="s">
        <v>28</v>
      </c>
    </row>
    <row r="17" spans="1:12" ht="22.5" customHeight="1">
      <c r="A17" s="224"/>
      <c r="B17" s="210"/>
      <c r="C17" s="79">
        <v>2018</v>
      </c>
      <c r="D17" s="80">
        <f>H17+I17</f>
        <v>50</v>
      </c>
      <c r="E17" s="80">
        <v>0</v>
      </c>
      <c r="F17" s="80"/>
      <c r="G17" s="80"/>
      <c r="H17" s="80">
        <v>0</v>
      </c>
      <c r="I17" s="80">
        <v>50</v>
      </c>
      <c r="J17" s="78"/>
      <c r="K17" s="210"/>
      <c r="L17" s="227"/>
    </row>
    <row r="18" spans="1:12" ht="15">
      <c r="A18" s="224"/>
      <c r="B18" s="210"/>
      <c r="C18" s="79">
        <v>2019</v>
      </c>
      <c r="D18" s="80">
        <f>H18+I18</f>
        <v>50</v>
      </c>
      <c r="E18" s="80">
        <v>0</v>
      </c>
      <c r="F18" s="80"/>
      <c r="G18" s="80"/>
      <c r="H18" s="80">
        <v>0</v>
      </c>
      <c r="I18" s="80">
        <v>50</v>
      </c>
      <c r="J18" s="78"/>
      <c r="K18" s="210"/>
      <c r="L18" s="227"/>
    </row>
    <row r="19" spans="1:12" ht="15">
      <c r="A19" s="224"/>
      <c r="B19" s="210"/>
      <c r="C19" s="79">
        <v>2020</v>
      </c>
      <c r="D19" s="80">
        <f>H19+I19</f>
        <v>50</v>
      </c>
      <c r="E19" s="80">
        <v>0</v>
      </c>
      <c r="F19" s="80"/>
      <c r="G19" s="80"/>
      <c r="H19" s="80">
        <v>0</v>
      </c>
      <c r="I19" s="80">
        <v>50</v>
      </c>
      <c r="J19" s="78"/>
      <c r="K19" s="210"/>
      <c r="L19" s="227"/>
    </row>
    <row r="20" spans="1:12" ht="15">
      <c r="A20" s="225"/>
      <c r="B20" s="211"/>
      <c r="C20" s="79">
        <v>2021</v>
      </c>
      <c r="D20" s="80">
        <f>E20+F20+I20+J20</f>
        <v>50</v>
      </c>
      <c r="E20" s="80"/>
      <c r="F20" s="80"/>
      <c r="G20" s="80"/>
      <c r="H20" s="80">
        <v>0</v>
      </c>
      <c r="I20" s="80">
        <v>50</v>
      </c>
      <c r="J20" s="78"/>
      <c r="K20" s="211"/>
      <c r="L20" s="227"/>
    </row>
    <row r="21" spans="1:12" ht="18.75" customHeight="1">
      <c r="A21" s="223" t="s">
        <v>14</v>
      </c>
      <c r="B21" s="67"/>
      <c r="C21" s="79">
        <v>2017</v>
      </c>
      <c r="D21" s="80">
        <f>I21</f>
        <v>44.99</v>
      </c>
      <c r="E21" s="80">
        <v>0</v>
      </c>
      <c r="F21" s="80"/>
      <c r="G21" s="80"/>
      <c r="H21" s="80">
        <v>0</v>
      </c>
      <c r="I21" s="80">
        <v>44.99</v>
      </c>
      <c r="J21" s="78"/>
      <c r="K21" s="209" t="s">
        <v>172</v>
      </c>
      <c r="L21" s="227"/>
    </row>
    <row r="22" spans="1:12" ht="36" customHeight="1">
      <c r="A22" s="224"/>
      <c r="B22" s="29" t="s">
        <v>29</v>
      </c>
      <c r="C22" s="81">
        <v>2018</v>
      </c>
      <c r="D22" s="80">
        <f>SUM(E22:I22)</f>
        <v>20</v>
      </c>
      <c r="E22" s="80">
        <v>0</v>
      </c>
      <c r="F22" s="80"/>
      <c r="G22" s="80"/>
      <c r="H22" s="80">
        <v>0</v>
      </c>
      <c r="I22" s="80">
        <v>20</v>
      </c>
      <c r="J22" s="29"/>
      <c r="K22" s="210"/>
      <c r="L22" s="227"/>
    </row>
    <row r="23" spans="1:12" ht="36" customHeight="1">
      <c r="A23" s="224"/>
      <c r="B23" s="29" t="s">
        <v>30</v>
      </c>
      <c r="C23" s="81">
        <v>2019</v>
      </c>
      <c r="D23" s="80">
        <f>SUM(E23:I23)</f>
        <v>20</v>
      </c>
      <c r="E23" s="80">
        <v>0</v>
      </c>
      <c r="F23" s="80"/>
      <c r="G23" s="80"/>
      <c r="H23" s="80">
        <v>0</v>
      </c>
      <c r="I23" s="80">
        <v>20</v>
      </c>
      <c r="J23" s="30"/>
      <c r="K23" s="210"/>
      <c r="L23" s="227"/>
    </row>
    <row r="24" spans="1:12" ht="21" customHeight="1">
      <c r="A24" s="224"/>
      <c r="B24" s="226" t="s">
        <v>31</v>
      </c>
      <c r="C24" s="229">
        <v>2020</v>
      </c>
      <c r="D24" s="230">
        <f>SUM(E24:I25)</f>
        <v>20</v>
      </c>
      <c r="E24" s="230">
        <v>0</v>
      </c>
      <c r="F24" s="80"/>
      <c r="G24" s="80"/>
      <c r="H24" s="230">
        <v>0</v>
      </c>
      <c r="I24" s="230">
        <v>20</v>
      </c>
      <c r="J24" s="273"/>
      <c r="K24" s="210"/>
      <c r="L24" s="227"/>
    </row>
    <row r="25" spans="1:12" ht="5.25" customHeight="1">
      <c r="A25" s="224"/>
      <c r="B25" s="227"/>
      <c r="C25" s="229"/>
      <c r="D25" s="230"/>
      <c r="E25" s="230"/>
      <c r="F25" s="80"/>
      <c r="G25" s="80"/>
      <c r="H25" s="230"/>
      <c r="I25" s="230"/>
      <c r="J25" s="273"/>
      <c r="K25" s="210"/>
      <c r="L25" s="227"/>
    </row>
    <row r="26" spans="1:12" ht="21" customHeight="1">
      <c r="A26" s="225"/>
      <c r="B26" s="228"/>
      <c r="C26" s="79">
        <v>2021</v>
      </c>
      <c r="D26" s="80">
        <f>E26+F26+I26+J26</f>
        <v>20</v>
      </c>
      <c r="E26" s="80"/>
      <c r="F26" s="80"/>
      <c r="G26" s="80"/>
      <c r="H26" s="80">
        <v>0</v>
      </c>
      <c r="I26" s="80">
        <v>20</v>
      </c>
      <c r="J26" s="29"/>
      <c r="K26" s="211"/>
      <c r="L26" s="228"/>
    </row>
    <row r="27" spans="1:12" ht="27" customHeight="1">
      <c r="A27" s="223" t="s">
        <v>16</v>
      </c>
      <c r="B27" s="226" t="s">
        <v>32</v>
      </c>
      <c r="C27" s="79">
        <v>2017</v>
      </c>
      <c r="D27" s="80">
        <f>I27</f>
        <v>7</v>
      </c>
      <c r="E27" s="80">
        <v>0</v>
      </c>
      <c r="F27" s="80"/>
      <c r="G27" s="80"/>
      <c r="H27" s="80">
        <v>0</v>
      </c>
      <c r="I27" s="80">
        <v>7</v>
      </c>
      <c r="J27" s="29"/>
      <c r="K27" s="209" t="s">
        <v>33</v>
      </c>
      <c r="L27" s="272" t="s">
        <v>34</v>
      </c>
    </row>
    <row r="28" spans="1:12" ht="22.5" customHeight="1">
      <c r="A28" s="224"/>
      <c r="B28" s="227"/>
      <c r="C28" s="79">
        <v>2018</v>
      </c>
      <c r="D28" s="80">
        <f>E28+H28+I28</f>
        <v>3</v>
      </c>
      <c r="E28" s="80">
        <v>0</v>
      </c>
      <c r="F28" s="80"/>
      <c r="G28" s="80"/>
      <c r="H28" s="80">
        <v>0</v>
      </c>
      <c r="I28" s="80">
        <v>3</v>
      </c>
      <c r="J28" s="30"/>
      <c r="K28" s="210"/>
      <c r="L28" s="272"/>
    </row>
    <row r="29" spans="1:12" ht="15">
      <c r="A29" s="224"/>
      <c r="B29" s="227"/>
      <c r="C29" s="79">
        <v>2019</v>
      </c>
      <c r="D29" s="80">
        <f>SUM(E29:I29)</f>
        <v>3</v>
      </c>
      <c r="E29" s="80">
        <v>0</v>
      </c>
      <c r="F29" s="80"/>
      <c r="G29" s="80"/>
      <c r="H29" s="80">
        <v>0</v>
      </c>
      <c r="I29" s="80">
        <v>3</v>
      </c>
      <c r="J29" s="30"/>
      <c r="K29" s="210"/>
      <c r="L29" s="272"/>
    </row>
    <row r="30" spans="1:12" ht="27" customHeight="1">
      <c r="A30" s="224"/>
      <c r="B30" s="227"/>
      <c r="C30" s="79">
        <v>2020</v>
      </c>
      <c r="D30" s="80">
        <f>I30</f>
        <v>3</v>
      </c>
      <c r="E30" s="80">
        <v>0</v>
      </c>
      <c r="F30" s="80"/>
      <c r="G30" s="80"/>
      <c r="H30" s="80">
        <v>0</v>
      </c>
      <c r="I30" s="80">
        <v>3</v>
      </c>
      <c r="J30" s="30"/>
      <c r="K30" s="210"/>
      <c r="L30" s="272"/>
    </row>
    <row r="31" spans="1:12" ht="27" customHeight="1">
      <c r="A31" s="225"/>
      <c r="B31" s="228"/>
      <c r="C31" s="79">
        <v>2021</v>
      </c>
      <c r="D31" s="80">
        <f>E31+F31+I31+J31</f>
        <v>3</v>
      </c>
      <c r="E31" s="80">
        <v>0</v>
      </c>
      <c r="F31" s="80"/>
      <c r="G31" s="80"/>
      <c r="H31" s="80">
        <v>0</v>
      </c>
      <c r="I31" s="80">
        <v>3</v>
      </c>
      <c r="J31" s="30"/>
      <c r="K31" s="211"/>
      <c r="L31" s="67"/>
    </row>
    <row r="32" spans="1:12" ht="27" customHeight="1">
      <c r="A32" s="223" t="s">
        <v>104</v>
      </c>
      <c r="B32" s="209" t="s">
        <v>64</v>
      </c>
      <c r="C32" s="79">
        <v>2017</v>
      </c>
      <c r="D32" s="80">
        <f>I32</f>
        <v>8</v>
      </c>
      <c r="E32" s="80">
        <v>0</v>
      </c>
      <c r="F32" s="80"/>
      <c r="G32" s="80"/>
      <c r="H32" s="80">
        <v>0</v>
      </c>
      <c r="I32" s="80">
        <v>8</v>
      </c>
      <c r="J32" s="30"/>
      <c r="K32" s="226" t="s">
        <v>35</v>
      </c>
      <c r="L32" s="226" t="s">
        <v>36</v>
      </c>
    </row>
    <row r="33" spans="1:12" ht="21" customHeight="1">
      <c r="A33" s="224"/>
      <c r="B33" s="210"/>
      <c r="C33" s="79">
        <v>2018</v>
      </c>
      <c r="D33" s="80">
        <f>E33+H33+I33</f>
        <v>5</v>
      </c>
      <c r="E33" s="80">
        <v>0</v>
      </c>
      <c r="F33" s="80"/>
      <c r="G33" s="80"/>
      <c r="H33" s="80">
        <v>0</v>
      </c>
      <c r="I33" s="80">
        <v>5</v>
      </c>
      <c r="J33" s="29"/>
      <c r="K33" s="227"/>
      <c r="L33" s="227"/>
    </row>
    <row r="34" spans="1:12" ht="15">
      <c r="A34" s="224"/>
      <c r="B34" s="210"/>
      <c r="C34" s="79">
        <v>2019</v>
      </c>
      <c r="D34" s="80">
        <f>SUM(E34:I34)</f>
        <v>5</v>
      </c>
      <c r="E34" s="80">
        <v>0</v>
      </c>
      <c r="F34" s="80"/>
      <c r="G34" s="80"/>
      <c r="H34" s="80">
        <v>0</v>
      </c>
      <c r="I34" s="80">
        <v>5</v>
      </c>
      <c r="J34" s="29"/>
      <c r="K34" s="227"/>
      <c r="L34" s="227"/>
    </row>
    <row r="35" spans="1:12" ht="15">
      <c r="A35" s="224"/>
      <c r="B35" s="210"/>
      <c r="C35" s="79">
        <v>2020</v>
      </c>
      <c r="D35" s="80">
        <f>I35</f>
        <v>5</v>
      </c>
      <c r="E35" s="80">
        <v>0</v>
      </c>
      <c r="F35" s="80"/>
      <c r="G35" s="80"/>
      <c r="H35" s="80">
        <v>0</v>
      </c>
      <c r="I35" s="80">
        <v>5</v>
      </c>
      <c r="J35" s="29"/>
      <c r="K35" s="227"/>
      <c r="L35" s="227"/>
    </row>
    <row r="36" spans="1:12" ht="15">
      <c r="A36" s="225"/>
      <c r="B36" s="211"/>
      <c r="C36" s="79">
        <v>2021</v>
      </c>
      <c r="D36" s="80">
        <f>E36+F36+I36+J36</f>
        <v>5</v>
      </c>
      <c r="E36" s="80">
        <v>0</v>
      </c>
      <c r="F36" s="80"/>
      <c r="G36" s="80"/>
      <c r="H36" s="80">
        <v>0</v>
      </c>
      <c r="I36" s="80">
        <v>5</v>
      </c>
      <c r="J36" s="29"/>
      <c r="K36" s="228"/>
      <c r="L36" s="228"/>
    </row>
    <row r="37" spans="1:12" ht="14.25" customHeight="1">
      <c r="A37" s="223" t="s">
        <v>105</v>
      </c>
      <c r="B37" s="209" t="s">
        <v>37</v>
      </c>
      <c r="C37" s="222">
        <v>2017</v>
      </c>
      <c r="D37" s="82">
        <f>I37</f>
        <v>115.476</v>
      </c>
      <c r="E37" s="80">
        <v>0</v>
      </c>
      <c r="F37" s="80"/>
      <c r="G37" s="80"/>
      <c r="H37" s="80">
        <v>0</v>
      </c>
      <c r="I37" s="82">
        <v>115.476</v>
      </c>
      <c r="J37" s="29"/>
      <c r="K37" s="67" t="s">
        <v>57</v>
      </c>
      <c r="L37" s="209" t="s">
        <v>38</v>
      </c>
    </row>
    <row r="38" spans="1:12" ht="15">
      <c r="A38" s="224"/>
      <c r="B38" s="210"/>
      <c r="C38" s="222"/>
      <c r="D38" s="82">
        <f>I38</f>
        <v>165.0305</v>
      </c>
      <c r="E38" s="80">
        <v>0</v>
      </c>
      <c r="F38" s="80"/>
      <c r="G38" s="80"/>
      <c r="H38" s="80">
        <v>0</v>
      </c>
      <c r="I38" s="82">
        <v>165.0305</v>
      </c>
      <c r="J38" s="29"/>
      <c r="K38" s="67" t="s">
        <v>58</v>
      </c>
      <c r="L38" s="210"/>
    </row>
    <row r="39" spans="1:12" ht="18" customHeight="1">
      <c r="A39" s="224"/>
      <c r="B39" s="210"/>
      <c r="C39" s="222"/>
      <c r="D39" s="82">
        <f aca="true" t="shared" si="0" ref="D39:D47">I39</f>
        <v>230.5</v>
      </c>
      <c r="E39" s="80">
        <v>0</v>
      </c>
      <c r="F39" s="80"/>
      <c r="G39" s="80"/>
      <c r="H39" s="80">
        <v>0</v>
      </c>
      <c r="I39" s="82">
        <v>230.5</v>
      </c>
      <c r="J39" s="29"/>
      <c r="K39" s="67" t="s">
        <v>35</v>
      </c>
      <c r="L39" s="210"/>
    </row>
    <row r="40" spans="1:12" ht="33" customHeight="1">
      <c r="A40" s="224"/>
      <c r="B40" s="210"/>
      <c r="C40" s="79">
        <v>2018</v>
      </c>
      <c r="D40" s="82">
        <f t="shared" si="0"/>
        <v>443.4</v>
      </c>
      <c r="E40" s="80">
        <v>0</v>
      </c>
      <c r="F40" s="80"/>
      <c r="G40" s="80"/>
      <c r="H40" s="80">
        <v>0</v>
      </c>
      <c r="I40" s="82">
        <f>443.4</f>
        <v>443.4</v>
      </c>
      <c r="J40" s="30"/>
      <c r="K40" s="31" t="s">
        <v>35</v>
      </c>
      <c r="L40" s="210"/>
    </row>
    <row r="41" spans="1:12" ht="30" customHeight="1">
      <c r="A41" s="224"/>
      <c r="B41" s="210"/>
      <c r="C41" s="79">
        <v>2019</v>
      </c>
      <c r="D41" s="82">
        <f t="shared" si="0"/>
        <v>350</v>
      </c>
      <c r="E41" s="80">
        <v>0</v>
      </c>
      <c r="F41" s="80"/>
      <c r="G41" s="80"/>
      <c r="H41" s="80">
        <v>0</v>
      </c>
      <c r="I41" s="82">
        <f>350</f>
        <v>350</v>
      </c>
      <c r="J41" s="83"/>
      <c r="K41" s="31" t="s">
        <v>33</v>
      </c>
      <c r="L41" s="210"/>
    </row>
    <row r="42" spans="1:12" ht="32.25" customHeight="1">
      <c r="A42" s="224"/>
      <c r="B42" s="210"/>
      <c r="C42" s="79">
        <v>2020</v>
      </c>
      <c r="D42" s="82">
        <f t="shared" si="0"/>
        <v>250</v>
      </c>
      <c r="E42" s="80">
        <v>0</v>
      </c>
      <c r="F42" s="80"/>
      <c r="G42" s="80"/>
      <c r="H42" s="80">
        <v>0</v>
      </c>
      <c r="I42" s="82">
        <v>250</v>
      </c>
      <c r="J42" s="30"/>
      <c r="K42" s="31" t="s">
        <v>33</v>
      </c>
      <c r="L42" s="210"/>
    </row>
    <row r="43" spans="1:12" ht="32.25" customHeight="1">
      <c r="A43" s="225"/>
      <c r="B43" s="211"/>
      <c r="C43" s="79">
        <v>2021</v>
      </c>
      <c r="D43" s="82">
        <f>E43+F43+I43+J43</f>
        <v>250</v>
      </c>
      <c r="E43" s="80">
        <v>0</v>
      </c>
      <c r="F43" s="80"/>
      <c r="G43" s="80"/>
      <c r="H43" s="80">
        <v>0</v>
      </c>
      <c r="I43" s="82">
        <v>250</v>
      </c>
      <c r="J43" s="30"/>
      <c r="K43" s="31" t="s">
        <v>33</v>
      </c>
      <c r="L43" s="211"/>
    </row>
    <row r="44" spans="1:12" ht="18.75" customHeight="1">
      <c r="A44" s="223" t="s">
        <v>106</v>
      </c>
      <c r="B44" s="209" t="s">
        <v>68</v>
      </c>
      <c r="C44" s="229">
        <v>2017</v>
      </c>
      <c r="D44" s="84">
        <f>I44</f>
        <v>56.559</v>
      </c>
      <c r="E44" s="80">
        <v>0</v>
      </c>
      <c r="F44" s="80"/>
      <c r="G44" s="80"/>
      <c r="H44" s="80">
        <v>0</v>
      </c>
      <c r="I44" s="84">
        <v>56.559</v>
      </c>
      <c r="J44" s="30"/>
      <c r="K44" s="31" t="s">
        <v>183</v>
      </c>
      <c r="L44" s="272" t="s">
        <v>39</v>
      </c>
    </row>
    <row r="45" spans="1:12" ht="25.5" customHeight="1">
      <c r="A45" s="224"/>
      <c r="B45" s="210"/>
      <c r="C45" s="229"/>
      <c r="D45" s="84">
        <f>I45</f>
        <v>35</v>
      </c>
      <c r="E45" s="80">
        <v>0</v>
      </c>
      <c r="F45" s="80"/>
      <c r="G45" s="80"/>
      <c r="H45" s="80">
        <v>0</v>
      </c>
      <c r="I45" s="84">
        <v>35</v>
      </c>
      <c r="J45" s="30"/>
      <c r="K45" s="31" t="s">
        <v>57</v>
      </c>
      <c r="L45" s="272"/>
    </row>
    <row r="46" spans="1:12" ht="29.25" customHeight="1">
      <c r="A46" s="224"/>
      <c r="B46" s="210"/>
      <c r="C46" s="229"/>
      <c r="D46" s="84">
        <f t="shared" si="0"/>
        <v>250</v>
      </c>
      <c r="E46" s="80">
        <v>0</v>
      </c>
      <c r="F46" s="80"/>
      <c r="G46" s="80"/>
      <c r="H46" s="80">
        <v>0</v>
      </c>
      <c r="I46" s="84">
        <v>250</v>
      </c>
      <c r="J46" s="30"/>
      <c r="K46" s="31" t="s">
        <v>182</v>
      </c>
      <c r="L46" s="272"/>
    </row>
    <row r="47" spans="1:12" ht="15">
      <c r="A47" s="224"/>
      <c r="B47" s="210"/>
      <c r="C47" s="229"/>
      <c r="D47" s="84">
        <f t="shared" si="0"/>
        <v>42</v>
      </c>
      <c r="E47" s="80">
        <v>0</v>
      </c>
      <c r="F47" s="80"/>
      <c r="G47" s="80"/>
      <c r="H47" s="80">
        <v>0</v>
      </c>
      <c r="I47" s="84">
        <v>42</v>
      </c>
      <c r="J47" s="30"/>
      <c r="K47" s="31" t="s">
        <v>174</v>
      </c>
      <c r="L47" s="272"/>
    </row>
    <row r="48" spans="1:13" ht="35.25" customHeight="1">
      <c r="A48" s="224"/>
      <c r="B48" s="210"/>
      <c r="C48" s="229">
        <v>2018</v>
      </c>
      <c r="D48" s="84">
        <f>E48+H48+I48</f>
        <v>275.5</v>
      </c>
      <c r="E48" s="80">
        <v>0</v>
      </c>
      <c r="F48" s="80"/>
      <c r="G48" s="80"/>
      <c r="H48" s="80">
        <v>0</v>
      </c>
      <c r="I48" s="84">
        <f>275.5</f>
        <v>275.5</v>
      </c>
      <c r="J48" s="30"/>
      <c r="K48" s="31" t="s">
        <v>67</v>
      </c>
      <c r="L48" s="272"/>
      <c r="M48" t="s">
        <v>40</v>
      </c>
    </row>
    <row r="49" spans="1:12" ht="25.5" customHeight="1">
      <c r="A49" s="224"/>
      <c r="B49" s="210"/>
      <c r="C49" s="229"/>
      <c r="D49" s="84">
        <f>I49</f>
        <v>45.969</v>
      </c>
      <c r="E49" s="80">
        <v>0</v>
      </c>
      <c r="F49" s="80"/>
      <c r="G49" s="80"/>
      <c r="H49" s="80">
        <v>0</v>
      </c>
      <c r="I49" s="84">
        <v>45.969</v>
      </c>
      <c r="J49" s="30"/>
      <c r="K49" s="31" t="s">
        <v>183</v>
      </c>
      <c r="L49" s="272"/>
    </row>
    <row r="50" spans="1:12" ht="20.25" customHeight="1">
      <c r="A50" s="224"/>
      <c r="B50" s="210"/>
      <c r="C50" s="265"/>
      <c r="D50" s="84">
        <f>E50+H50+I50</f>
        <v>44.37</v>
      </c>
      <c r="E50" s="80">
        <v>0</v>
      </c>
      <c r="F50" s="80"/>
      <c r="G50" s="80"/>
      <c r="H50" s="80">
        <v>0</v>
      </c>
      <c r="I50" s="84">
        <v>44.37</v>
      </c>
      <c r="J50" s="30"/>
      <c r="K50" s="31" t="s">
        <v>174</v>
      </c>
      <c r="L50" s="272"/>
    </row>
    <row r="51" spans="1:12" ht="24.75" customHeight="1">
      <c r="A51" s="224"/>
      <c r="B51" s="210"/>
      <c r="C51" s="229">
        <v>2019</v>
      </c>
      <c r="D51" s="80">
        <f>SUM(E51:I51)</f>
        <v>250</v>
      </c>
      <c r="E51" s="80">
        <v>0</v>
      </c>
      <c r="F51" s="80"/>
      <c r="G51" s="80"/>
      <c r="H51" s="80">
        <v>0</v>
      </c>
      <c r="I51" s="80">
        <v>250</v>
      </c>
      <c r="J51" s="85"/>
      <c r="K51" s="31" t="s">
        <v>33</v>
      </c>
      <c r="L51" s="272"/>
    </row>
    <row r="52" spans="1:12" ht="19.5" customHeight="1">
      <c r="A52" s="224"/>
      <c r="B52" s="210"/>
      <c r="C52" s="265"/>
      <c r="D52" s="80">
        <f>E52+H52+I52</f>
        <v>42</v>
      </c>
      <c r="E52" s="80">
        <v>0</v>
      </c>
      <c r="F52" s="80"/>
      <c r="G52" s="80"/>
      <c r="H52" s="80">
        <v>0</v>
      </c>
      <c r="I52" s="80">
        <v>42</v>
      </c>
      <c r="J52" s="30"/>
      <c r="K52" s="31" t="s">
        <v>174</v>
      </c>
      <c r="L52" s="272"/>
    </row>
    <row r="53" spans="1:12" ht="25.5">
      <c r="A53" s="224"/>
      <c r="B53" s="210"/>
      <c r="C53" s="229">
        <v>2020</v>
      </c>
      <c r="D53" s="80">
        <f>I53</f>
        <v>200.5</v>
      </c>
      <c r="E53" s="80">
        <v>0</v>
      </c>
      <c r="F53" s="80"/>
      <c r="G53" s="80"/>
      <c r="H53" s="80">
        <v>0</v>
      </c>
      <c r="I53" s="80">
        <v>200.5</v>
      </c>
      <c r="J53" s="30" t="s">
        <v>40</v>
      </c>
      <c r="K53" s="31" t="s">
        <v>33</v>
      </c>
      <c r="L53" s="272"/>
    </row>
    <row r="54" spans="1:12" ht="15">
      <c r="A54" s="224"/>
      <c r="B54" s="210"/>
      <c r="C54" s="229"/>
      <c r="D54" s="80">
        <f>E54+H54+I54</f>
        <v>42</v>
      </c>
      <c r="E54" s="80">
        <v>0</v>
      </c>
      <c r="F54" s="80"/>
      <c r="G54" s="80"/>
      <c r="H54" s="80">
        <v>0</v>
      </c>
      <c r="I54" s="80">
        <v>42</v>
      </c>
      <c r="J54" s="30"/>
      <c r="K54" s="31" t="s">
        <v>174</v>
      </c>
      <c r="L54" s="67"/>
    </row>
    <row r="55" spans="1:12" ht="15">
      <c r="A55" s="224"/>
      <c r="B55" s="210"/>
      <c r="C55" s="274">
        <v>2021</v>
      </c>
      <c r="D55" s="80">
        <f>I55</f>
        <v>42</v>
      </c>
      <c r="E55" s="80">
        <v>0</v>
      </c>
      <c r="F55" s="80"/>
      <c r="G55" s="80"/>
      <c r="H55" s="80">
        <v>0</v>
      </c>
      <c r="I55" s="80">
        <v>42</v>
      </c>
      <c r="J55" s="30"/>
      <c r="K55" s="31" t="s">
        <v>174</v>
      </c>
      <c r="L55" s="67"/>
    </row>
    <row r="56" spans="1:12" ht="25.5">
      <c r="A56" s="225"/>
      <c r="B56" s="211"/>
      <c r="C56" s="275"/>
      <c r="D56" s="80">
        <f>E56+F56+I56+J56</f>
        <v>200.5</v>
      </c>
      <c r="E56" s="80">
        <v>0</v>
      </c>
      <c r="F56" s="80"/>
      <c r="G56" s="80"/>
      <c r="H56" s="80">
        <v>0</v>
      </c>
      <c r="I56" s="80">
        <v>200.5</v>
      </c>
      <c r="J56" s="30"/>
      <c r="K56" s="31" t="s">
        <v>33</v>
      </c>
      <c r="L56" s="67"/>
    </row>
    <row r="57" spans="1:12" ht="21" customHeight="1">
      <c r="A57" s="223" t="s">
        <v>107</v>
      </c>
      <c r="B57" s="209" t="s">
        <v>41</v>
      </c>
      <c r="C57" s="79">
        <v>2017</v>
      </c>
      <c r="D57" s="80">
        <f>I57</f>
        <v>10</v>
      </c>
      <c r="E57" s="80">
        <v>0</v>
      </c>
      <c r="F57" s="80"/>
      <c r="G57" s="80"/>
      <c r="H57" s="80">
        <v>0</v>
      </c>
      <c r="I57" s="80">
        <v>10</v>
      </c>
      <c r="J57" s="30"/>
      <c r="K57" s="209" t="s">
        <v>33</v>
      </c>
      <c r="L57" s="226" t="s">
        <v>42</v>
      </c>
    </row>
    <row r="58" spans="1:12" ht="15" customHeight="1">
      <c r="A58" s="224"/>
      <c r="B58" s="210"/>
      <c r="C58" s="79">
        <v>2018</v>
      </c>
      <c r="D58" s="80">
        <f>E58+H58+I58</f>
        <v>3</v>
      </c>
      <c r="E58" s="80">
        <v>0</v>
      </c>
      <c r="F58" s="80"/>
      <c r="G58" s="80"/>
      <c r="H58" s="80">
        <v>0</v>
      </c>
      <c r="I58" s="80">
        <v>3</v>
      </c>
      <c r="J58" s="30"/>
      <c r="K58" s="210"/>
      <c r="L58" s="227"/>
    </row>
    <row r="59" spans="1:12" ht="15">
      <c r="A59" s="224"/>
      <c r="B59" s="210"/>
      <c r="C59" s="79">
        <v>2019</v>
      </c>
      <c r="D59" s="80">
        <f>SUM(E59:I59)</f>
        <v>3</v>
      </c>
      <c r="E59" s="80">
        <v>0</v>
      </c>
      <c r="F59" s="80"/>
      <c r="G59" s="80"/>
      <c r="H59" s="80">
        <v>0</v>
      </c>
      <c r="I59" s="80">
        <v>3</v>
      </c>
      <c r="J59" s="30"/>
      <c r="K59" s="210"/>
      <c r="L59" s="227"/>
    </row>
    <row r="60" spans="1:12" ht="29.25" customHeight="1">
      <c r="A60" s="224"/>
      <c r="B60" s="210"/>
      <c r="C60" s="79">
        <v>2020</v>
      </c>
      <c r="D60" s="80">
        <f>I60</f>
        <v>3</v>
      </c>
      <c r="E60" s="80">
        <v>0</v>
      </c>
      <c r="F60" s="80"/>
      <c r="G60" s="80"/>
      <c r="H60" s="80">
        <v>0</v>
      </c>
      <c r="I60" s="80">
        <v>3</v>
      </c>
      <c r="J60" s="30"/>
      <c r="K60" s="210"/>
      <c r="L60" s="227"/>
    </row>
    <row r="61" spans="1:12" ht="29.25" customHeight="1">
      <c r="A61" s="225"/>
      <c r="B61" s="211"/>
      <c r="C61" s="79">
        <v>2021</v>
      </c>
      <c r="D61" s="80">
        <f>E61+F61+I61+J61</f>
        <v>3</v>
      </c>
      <c r="E61" s="80">
        <v>0</v>
      </c>
      <c r="F61" s="80"/>
      <c r="G61" s="80"/>
      <c r="H61" s="80">
        <v>0</v>
      </c>
      <c r="I61" s="80">
        <v>3</v>
      </c>
      <c r="J61" s="30"/>
      <c r="K61" s="211"/>
      <c r="L61" s="228"/>
    </row>
    <row r="62" spans="1:12" ht="15" customHeight="1">
      <c r="A62" s="223" t="s">
        <v>108</v>
      </c>
      <c r="B62" s="209" t="s">
        <v>43</v>
      </c>
      <c r="C62" s="79">
        <v>2017</v>
      </c>
      <c r="D62" s="80">
        <f>I62</f>
        <v>5</v>
      </c>
      <c r="E62" s="80">
        <v>0</v>
      </c>
      <c r="F62" s="80"/>
      <c r="G62" s="80"/>
      <c r="H62" s="80">
        <v>0</v>
      </c>
      <c r="I62" s="80">
        <v>5</v>
      </c>
      <c r="J62" s="30"/>
      <c r="K62" s="209" t="s">
        <v>33</v>
      </c>
      <c r="L62" s="226" t="s">
        <v>44</v>
      </c>
    </row>
    <row r="63" spans="1:12" ht="20.25" customHeight="1">
      <c r="A63" s="224"/>
      <c r="B63" s="210"/>
      <c r="C63" s="79">
        <v>2018</v>
      </c>
      <c r="D63" s="80">
        <f>SUM(E63:I63)</f>
        <v>2</v>
      </c>
      <c r="E63" s="80">
        <v>0</v>
      </c>
      <c r="F63" s="80"/>
      <c r="G63" s="80"/>
      <c r="H63" s="80">
        <v>0</v>
      </c>
      <c r="I63" s="80">
        <v>2</v>
      </c>
      <c r="J63" s="30"/>
      <c r="K63" s="210"/>
      <c r="L63" s="227"/>
    </row>
    <row r="64" spans="1:12" ht="15">
      <c r="A64" s="224"/>
      <c r="B64" s="210"/>
      <c r="C64" s="79">
        <v>2019</v>
      </c>
      <c r="D64" s="80">
        <f>SUM(E64:I64)</f>
        <v>2</v>
      </c>
      <c r="E64" s="80">
        <v>0</v>
      </c>
      <c r="F64" s="80"/>
      <c r="G64" s="80"/>
      <c r="H64" s="80">
        <v>0</v>
      </c>
      <c r="I64" s="80">
        <v>2</v>
      </c>
      <c r="J64" s="30"/>
      <c r="K64" s="210"/>
      <c r="L64" s="227"/>
    </row>
    <row r="65" spans="1:12" ht="15">
      <c r="A65" s="224"/>
      <c r="B65" s="210"/>
      <c r="C65" s="79">
        <v>2020</v>
      </c>
      <c r="D65" s="80">
        <f>I65</f>
        <v>2</v>
      </c>
      <c r="E65" s="80">
        <v>0</v>
      </c>
      <c r="F65" s="80"/>
      <c r="G65" s="80"/>
      <c r="H65" s="80">
        <v>0</v>
      </c>
      <c r="I65" s="80">
        <v>2</v>
      </c>
      <c r="J65" s="30"/>
      <c r="K65" s="210"/>
      <c r="L65" s="227"/>
    </row>
    <row r="66" spans="1:12" ht="15">
      <c r="A66" s="225"/>
      <c r="B66" s="211"/>
      <c r="C66" s="79">
        <v>2021</v>
      </c>
      <c r="D66" s="80">
        <f>I66</f>
        <v>2</v>
      </c>
      <c r="E66" s="80">
        <v>0</v>
      </c>
      <c r="F66" s="80"/>
      <c r="G66" s="80"/>
      <c r="H66" s="80">
        <v>0</v>
      </c>
      <c r="I66" s="80">
        <v>2</v>
      </c>
      <c r="J66" s="30"/>
      <c r="K66" s="211"/>
      <c r="L66" s="228"/>
    </row>
    <row r="67" spans="1:12" ht="18" customHeight="1">
      <c r="A67" s="223" t="s">
        <v>109</v>
      </c>
      <c r="B67" s="209" t="s">
        <v>45</v>
      </c>
      <c r="C67" s="79">
        <v>2017</v>
      </c>
      <c r="D67" s="80">
        <f>I67</f>
        <v>5</v>
      </c>
      <c r="E67" s="80">
        <v>0</v>
      </c>
      <c r="F67" s="80"/>
      <c r="G67" s="80"/>
      <c r="H67" s="80">
        <v>0</v>
      </c>
      <c r="I67" s="80">
        <v>5</v>
      </c>
      <c r="J67" s="30"/>
      <c r="K67" s="209" t="s">
        <v>33</v>
      </c>
      <c r="L67" s="209" t="s">
        <v>46</v>
      </c>
    </row>
    <row r="68" spans="1:12" ht="15.75" customHeight="1">
      <c r="A68" s="224"/>
      <c r="B68" s="210"/>
      <c r="C68" s="79">
        <v>2018</v>
      </c>
      <c r="D68" s="80">
        <f>SUM(E68:I68)</f>
        <v>2</v>
      </c>
      <c r="E68" s="80">
        <v>0</v>
      </c>
      <c r="F68" s="80"/>
      <c r="G68" s="80"/>
      <c r="H68" s="80">
        <v>0</v>
      </c>
      <c r="I68" s="80">
        <v>2</v>
      </c>
      <c r="J68" s="30"/>
      <c r="K68" s="210"/>
      <c r="L68" s="210"/>
    </row>
    <row r="69" spans="1:12" ht="15">
      <c r="A69" s="224"/>
      <c r="B69" s="210"/>
      <c r="C69" s="79">
        <v>2019</v>
      </c>
      <c r="D69" s="80">
        <f>SUM(E69:I69)</f>
        <v>2</v>
      </c>
      <c r="E69" s="80">
        <v>0</v>
      </c>
      <c r="F69" s="80"/>
      <c r="G69" s="80"/>
      <c r="H69" s="80">
        <v>0</v>
      </c>
      <c r="I69" s="80">
        <v>2</v>
      </c>
      <c r="J69" s="30"/>
      <c r="K69" s="210"/>
      <c r="L69" s="210"/>
    </row>
    <row r="70" spans="1:12" ht="15">
      <c r="A70" s="224"/>
      <c r="B70" s="210"/>
      <c r="C70" s="79">
        <v>2020</v>
      </c>
      <c r="D70" s="80">
        <f>I70</f>
        <v>2</v>
      </c>
      <c r="E70" s="80">
        <v>0</v>
      </c>
      <c r="F70" s="80"/>
      <c r="G70" s="80"/>
      <c r="H70" s="80">
        <v>0</v>
      </c>
      <c r="I70" s="80">
        <v>2</v>
      </c>
      <c r="J70" s="30"/>
      <c r="K70" s="210"/>
      <c r="L70" s="210"/>
    </row>
    <row r="71" spans="1:12" ht="15">
      <c r="A71" s="225"/>
      <c r="B71" s="211"/>
      <c r="C71" s="79">
        <v>2021</v>
      </c>
      <c r="D71" s="80">
        <f>I71</f>
        <v>2</v>
      </c>
      <c r="E71" s="80">
        <v>0</v>
      </c>
      <c r="F71" s="80"/>
      <c r="G71" s="80"/>
      <c r="H71" s="80">
        <v>0</v>
      </c>
      <c r="I71" s="80">
        <v>2</v>
      </c>
      <c r="J71" s="30"/>
      <c r="K71" s="211"/>
      <c r="L71" s="211"/>
    </row>
    <row r="72" spans="1:12" ht="18" customHeight="1">
      <c r="A72" s="212" t="s">
        <v>110</v>
      </c>
      <c r="B72" s="209" t="s">
        <v>47</v>
      </c>
      <c r="C72" s="79">
        <v>2017</v>
      </c>
      <c r="D72" s="80">
        <f>I72</f>
        <v>80</v>
      </c>
      <c r="E72" s="80">
        <v>0</v>
      </c>
      <c r="F72" s="80"/>
      <c r="G72" s="80"/>
      <c r="H72" s="80">
        <v>0</v>
      </c>
      <c r="I72" s="80">
        <v>80</v>
      </c>
      <c r="J72" s="30"/>
      <c r="K72" s="209" t="s">
        <v>33</v>
      </c>
      <c r="L72" s="209" t="s">
        <v>48</v>
      </c>
    </row>
    <row r="73" spans="1:12" ht="19.5" customHeight="1">
      <c r="A73" s="213"/>
      <c r="B73" s="210"/>
      <c r="C73" s="79">
        <v>2018</v>
      </c>
      <c r="D73" s="80">
        <f>E73+H73+I73</f>
        <v>10</v>
      </c>
      <c r="E73" s="80">
        <v>0</v>
      </c>
      <c r="F73" s="80"/>
      <c r="G73" s="80"/>
      <c r="H73" s="86">
        <v>0</v>
      </c>
      <c r="I73" s="80">
        <v>10</v>
      </c>
      <c r="J73" s="30"/>
      <c r="K73" s="210"/>
      <c r="L73" s="210"/>
    </row>
    <row r="74" spans="1:12" ht="15">
      <c r="A74" s="213"/>
      <c r="B74" s="210"/>
      <c r="C74" s="79">
        <v>2019</v>
      </c>
      <c r="D74" s="80">
        <f aca="true" t="shared" si="1" ref="D74:D86">SUM(E74:I74)</f>
        <v>50</v>
      </c>
      <c r="E74" s="80">
        <v>0</v>
      </c>
      <c r="F74" s="80"/>
      <c r="G74" s="80"/>
      <c r="H74" s="86">
        <v>0</v>
      </c>
      <c r="I74" s="80">
        <v>50</v>
      </c>
      <c r="J74" s="30" t="s">
        <v>40</v>
      </c>
      <c r="K74" s="210"/>
      <c r="L74" s="210"/>
    </row>
    <row r="75" spans="1:12" ht="23.25" customHeight="1">
      <c r="A75" s="213"/>
      <c r="B75" s="210"/>
      <c r="C75" s="79">
        <v>2020</v>
      </c>
      <c r="D75" s="80">
        <f t="shared" si="1"/>
        <v>50</v>
      </c>
      <c r="E75" s="80">
        <v>0</v>
      </c>
      <c r="F75" s="80"/>
      <c r="G75" s="80"/>
      <c r="H75" s="86">
        <v>0</v>
      </c>
      <c r="I75" s="80">
        <v>50</v>
      </c>
      <c r="J75" s="30"/>
      <c r="K75" s="210"/>
      <c r="L75" s="210"/>
    </row>
    <row r="76" spans="1:12" ht="16.5" customHeight="1">
      <c r="A76" s="214"/>
      <c r="B76" s="211"/>
      <c r="C76" s="79">
        <v>2021</v>
      </c>
      <c r="D76" s="80">
        <f>I76</f>
        <v>50</v>
      </c>
      <c r="E76" s="80">
        <v>0</v>
      </c>
      <c r="F76" s="80"/>
      <c r="G76" s="80"/>
      <c r="H76" s="86">
        <v>0</v>
      </c>
      <c r="I76" s="80">
        <v>50</v>
      </c>
      <c r="J76" s="30"/>
      <c r="K76" s="211"/>
      <c r="L76" s="211"/>
    </row>
    <row r="77" spans="1:12" ht="24" customHeight="1">
      <c r="A77" s="212" t="s">
        <v>161</v>
      </c>
      <c r="B77" s="209" t="s">
        <v>163</v>
      </c>
      <c r="C77" s="79">
        <v>2017</v>
      </c>
      <c r="D77" s="82">
        <f t="shared" si="1"/>
        <v>500</v>
      </c>
      <c r="E77" s="80">
        <v>0</v>
      </c>
      <c r="F77" s="80"/>
      <c r="G77" s="80"/>
      <c r="H77" s="86">
        <v>0</v>
      </c>
      <c r="I77" s="82">
        <v>500</v>
      </c>
      <c r="J77" s="30"/>
      <c r="K77" s="51" t="s">
        <v>170</v>
      </c>
      <c r="L77" s="226" t="s">
        <v>165</v>
      </c>
    </row>
    <row r="78" spans="1:12" ht="15">
      <c r="A78" s="213"/>
      <c r="B78" s="210"/>
      <c r="C78" s="79">
        <v>2017</v>
      </c>
      <c r="D78" s="82">
        <f>I78</f>
        <v>374.024</v>
      </c>
      <c r="E78" s="80">
        <v>0</v>
      </c>
      <c r="F78" s="80"/>
      <c r="G78" s="80"/>
      <c r="H78" s="86">
        <v>0</v>
      </c>
      <c r="I78" s="82">
        <v>374.024</v>
      </c>
      <c r="J78" s="30"/>
      <c r="K78" s="29" t="s">
        <v>171</v>
      </c>
      <c r="L78" s="227"/>
    </row>
    <row r="79" spans="1:12" ht="15">
      <c r="A79" s="213"/>
      <c r="B79" s="210"/>
      <c r="C79" s="79">
        <v>2017</v>
      </c>
      <c r="D79" s="82">
        <f>I79</f>
        <v>234.9695</v>
      </c>
      <c r="E79" s="80">
        <v>0</v>
      </c>
      <c r="F79" s="80"/>
      <c r="G79" s="80"/>
      <c r="H79" s="86">
        <v>0</v>
      </c>
      <c r="I79" s="82">
        <v>234.9695</v>
      </c>
      <c r="J79" s="30"/>
      <c r="K79" s="29" t="s">
        <v>58</v>
      </c>
      <c r="L79" s="227"/>
    </row>
    <row r="80" spans="1:12" ht="14.25" customHeight="1">
      <c r="A80" s="213"/>
      <c r="B80" s="210"/>
      <c r="C80" s="79">
        <v>2018</v>
      </c>
      <c r="D80" s="82">
        <f t="shared" si="1"/>
        <v>359</v>
      </c>
      <c r="E80" s="80">
        <v>0</v>
      </c>
      <c r="F80" s="80"/>
      <c r="G80" s="80"/>
      <c r="H80" s="86">
        <v>0</v>
      </c>
      <c r="I80" s="82">
        <f>50+309</f>
        <v>359</v>
      </c>
      <c r="J80" s="30"/>
      <c r="K80" s="209" t="s">
        <v>33</v>
      </c>
      <c r="L80" s="227"/>
    </row>
    <row r="81" spans="1:12" ht="15">
      <c r="A81" s="213"/>
      <c r="B81" s="210"/>
      <c r="C81" s="79">
        <v>2019</v>
      </c>
      <c r="D81" s="82">
        <f>I81</f>
        <v>359</v>
      </c>
      <c r="E81" s="80">
        <v>0</v>
      </c>
      <c r="F81" s="80"/>
      <c r="G81" s="80"/>
      <c r="H81" s="86">
        <v>0</v>
      </c>
      <c r="I81" s="82">
        <f>50+309</f>
        <v>359</v>
      </c>
      <c r="J81" s="30"/>
      <c r="K81" s="210"/>
      <c r="L81" s="227"/>
    </row>
    <row r="82" spans="1:12" ht="21" customHeight="1">
      <c r="A82" s="213"/>
      <c r="B82" s="210"/>
      <c r="C82" s="79">
        <v>2020</v>
      </c>
      <c r="D82" s="82">
        <f t="shared" si="1"/>
        <v>50</v>
      </c>
      <c r="E82" s="80">
        <v>0</v>
      </c>
      <c r="F82" s="80"/>
      <c r="G82" s="80"/>
      <c r="H82" s="86">
        <v>0</v>
      </c>
      <c r="I82" s="82">
        <v>50</v>
      </c>
      <c r="J82" s="30"/>
      <c r="K82" s="210"/>
      <c r="L82" s="227"/>
    </row>
    <row r="83" spans="1:12" ht="21" customHeight="1">
      <c r="A83" s="214"/>
      <c r="B83" s="211"/>
      <c r="C83" s="79">
        <v>2021</v>
      </c>
      <c r="D83" s="82">
        <f>I83</f>
        <v>50</v>
      </c>
      <c r="E83" s="80">
        <v>0</v>
      </c>
      <c r="F83" s="80"/>
      <c r="G83" s="80"/>
      <c r="H83" s="86">
        <v>0</v>
      </c>
      <c r="I83" s="82">
        <v>50</v>
      </c>
      <c r="J83" s="30"/>
      <c r="K83" s="211"/>
      <c r="L83" s="228"/>
    </row>
    <row r="84" spans="1:12" ht="21" customHeight="1">
      <c r="A84" s="212" t="s">
        <v>162</v>
      </c>
      <c r="B84" s="209" t="s">
        <v>173</v>
      </c>
      <c r="C84" s="79">
        <v>2017</v>
      </c>
      <c r="D84" s="82">
        <f>I84</f>
        <v>65.8528</v>
      </c>
      <c r="E84" s="80">
        <v>0</v>
      </c>
      <c r="F84" s="80"/>
      <c r="G84" s="80"/>
      <c r="H84" s="86">
        <v>0</v>
      </c>
      <c r="I84" s="82">
        <v>65.8528</v>
      </c>
      <c r="J84" s="30"/>
      <c r="K84" s="209" t="s">
        <v>59</v>
      </c>
      <c r="L84" s="209"/>
    </row>
    <row r="85" spans="1:12" ht="14.25" customHeight="1">
      <c r="A85" s="213"/>
      <c r="B85" s="210"/>
      <c r="C85" s="79">
        <v>2018</v>
      </c>
      <c r="D85" s="82">
        <f t="shared" si="1"/>
        <v>60</v>
      </c>
      <c r="E85" s="80">
        <v>0</v>
      </c>
      <c r="F85" s="80"/>
      <c r="G85" s="80"/>
      <c r="H85" s="86">
        <v>0</v>
      </c>
      <c r="I85" s="82">
        <v>60</v>
      </c>
      <c r="J85" s="30"/>
      <c r="K85" s="210"/>
      <c r="L85" s="210"/>
    </row>
    <row r="86" spans="1:12" ht="15">
      <c r="A86" s="213"/>
      <c r="B86" s="210"/>
      <c r="C86" s="79">
        <v>2019</v>
      </c>
      <c r="D86" s="82">
        <f t="shared" si="1"/>
        <v>60</v>
      </c>
      <c r="E86" s="80">
        <v>0</v>
      </c>
      <c r="F86" s="80"/>
      <c r="G86" s="80"/>
      <c r="H86" s="86">
        <v>0</v>
      </c>
      <c r="I86" s="82">
        <v>60</v>
      </c>
      <c r="J86" s="30"/>
      <c r="K86" s="210"/>
      <c r="L86" s="210"/>
    </row>
    <row r="87" spans="1:12" ht="15">
      <c r="A87" s="213"/>
      <c r="B87" s="210"/>
      <c r="C87" s="79">
        <v>2020</v>
      </c>
      <c r="D87" s="82">
        <f aca="true" t="shared" si="2" ref="D87:D100">I87</f>
        <v>60</v>
      </c>
      <c r="E87" s="80">
        <v>0</v>
      </c>
      <c r="F87" s="80"/>
      <c r="G87" s="80"/>
      <c r="H87" s="86">
        <v>0</v>
      </c>
      <c r="I87" s="82">
        <v>60</v>
      </c>
      <c r="J87" s="30"/>
      <c r="K87" s="210"/>
      <c r="L87" s="210"/>
    </row>
    <row r="88" spans="1:12" ht="15">
      <c r="A88" s="214"/>
      <c r="B88" s="211"/>
      <c r="C88" s="79">
        <v>2021</v>
      </c>
      <c r="D88" s="82">
        <f>I88</f>
        <v>60</v>
      </c>
      <c r="E88" s="80">
        <v>0</v>
      </c>
      <c r="F88" s="80"/>
      <c r="G88" s="80"/>
      <c r="H88" s="86">
        <v>0</v>
      </c>
      <c r="I88" s="82">
        <v>60</v>
      </c>
      <c r="J88" s="30"/>
      <c r="K88" s="211"/>
      <c r="L88" s="211"/>
    </row>
    <row r="89" spans="1:12" ht="14.25" customHeight="1">
      <c r="A89" s="212" t="s">
        <v>184</v>
      </c>
      <c r="B89" s="209" t="s">
        <v>185</v>
      </c>
      <c r="C89" s="229">
        <v>2017</v>
      </c>
      <c r="D89" s="80">
        <f t="shared" si="2"/>
        <v>100</v>
      </c>
      <c r="E89" s="80">
        <v>0</v>
      </c>
      <c r="F89" s="80"/>
      <c r="G89" s="80"/>
      <c r="H89" s="86">
        <v>0</v>
      </c>
      <c r="I89" s="80">
        <v>100</v>
      </c>
      <c r="J89" s="30"/>
      <c r="K89" s="29" t="s">
        <v>57</v>
      </c>
      <c r="L89" s="209"/>
    </row>
    <row r="90" spans="1:12" ht="15">
      <c r="A90" s="213"/>
      <c r="B90" s="210"/>
      <c r="C90" s="229"/>
      <c r="D90" s="80">
        <f t="shared" si="2"/>
        <v>35</v>
      </c>
      <c r="E90" s="80">
        <v>0</v>
      </c>
      <c r="F90" s="80"/>
      <c r="G90" s="80"/>
      <c r="H90" s="86">
        <v>0</v>
      </c>
      <c r="I90" s="80">
        <v>35</v>
      </c>
      <c r="J90" s="30"/>
      <c r="K90" s="29" t="s">
        <v>183</v>
      </c>
      <c r="L90" s="210"/>
    </row>
    <row r="91" spans="1:12" ht="15">
      <c r="A91" s="213"/>
      <c r="B91" s="210"/>
      <c r="C91" s="79">
        <v>2018</v>
      </c>
      <c r="D91" s="80">
        <f t="shared" si="2"/>
        <v>0</v>
      </c>
      <c r="E91" s="80">
        <v>0</v>
      </c>
      <c r="F91" s="80"/>
      <c r="G91" s="80"/>
      <c r="H91" s="86">
        <v>0</v>
      </c>
      <c r="I91" s="80">
        <v>0</v>
      </c>
      <c r="J91" s="30"/>
      <c r="K91" s="29"/>
      <c r="L91" s="210"/>
    </row>
    <row r="92" spans="1:12" ht="15">
      <c r="A92" s="213"/>
      <c r="B92" s="210"/>
      <c r="C92" s="79">
        <v>2019</v>
      </c>
      <c r="D92" s="80">
        <f t="shared" si="2"/>
        <v>0</v>
      </c>
      <c r="E92" s="80">
        <v>0</v>
      </c>
      <c r="F92" s="80"/>
      <c r="G92" s="80"/>
      <c r="H92" s="86">
        <v>0</v>
      </c>
      <c r="I92" s="80">
        <v>0</v>
      </c>
      <c r="J92" s="30"/>
      <c r="K92" s="29"/>
      <c r="L92" s="210"/>
    </row>
    <row r="93" spans="1:12" ht="15">
      <c r="A93" s="213"/>
      <c r="B93" s="210"/>
      <c r="C93" s="79">
        <v>2020</v>
      </c>
      <c r="D93" s="80">
        <f t="shared" si="2"/>
        <v>0</v>
      </c>
      <c r="E93" s="80">
        <v>0</v>
      </c>
      <c r="F93" s="80"/>
      <c r="G93" s="80"/>
      <c r="H93" s="86">
        <v>0</v>
      </c>
      <c r="I93" s="80">
        <v>0</v>
      </c>
      <c r="J93" s="30"/>
      <c r="K93" s="29"/>
      <c r="L93" s="210"/>
    </row>
    <row r="94" spans="1:12" ht="15">
      <c r="A94" s="214"/>
      <c r="B94" s="211"/>
      <c r="C94" s="79">
        <v>2021</v>
      </c>
      <c r="D94" s="80">
        <f>I94</f>
        <v>0</v>
      </c>
      <c r="E94" s="80">
        <f>I94</f>
        <v>0</v>
      </c>
      <c r="F94" s="80"/>
      <c r="G94" s="80"/>
      <c r="H94" s="86">
        <v>0</v>
      </c>
      <c r="I94" s="80">
        <v>0</v>
      </c>
      <c r="J94" s="30"/>
      <c r="K94" s="29"/>
      <c r="L94" s="211"/>
    </row>
    <row r="95" spans="1:12" ht="14.25" customHeight="1">
      <c r="A95" s="212" t="s">
        <v>209</v>
      </c>
      <c r="B95" s="209" t="s">
        <v>210</v>
      </c>
      <c r="C95" s="79">
        <v>2017</v>
      </c>
      <c r="D95" s="80">
        <f>I95</f>
        <v>0</v>
      </c>
      <c r="E95" s="80">
        <v>0</v>
      </c>
      <c r="F95" s="80"/>
      <c r="G95" s="80"/>
      <c r="H95" s="86">
        <v>0</v>
      </c>
      <c r="I95" s="80">
        <v>0</v>
      </c>
      <c r="J95" s="30"/>
      <c r="K95" s="29"/>
      <c r="L95" s="209"/>
    </row>
    <row r="96" spans="1:12" ht="15">
      <c r="A96" s="213"/>
      <c r="B96" s="210"/>
      <c r="C96" s="79">
        <v>2018</v>
      </c>
      <c r="D96" s="80">
        <f>I96</f>
        <v>39.66</v>
      </c>
      <c r="E96" s="80">
        <v>0</v>
      </c>
      <c r="F96" s="80"/>
      <c r="G96" s="80"/>
      <c r="H96" s="86">
        <v>0</v>
      </c>
      <c r="I96" s="80">
        <v>39.66</v>
      </c>
      <c r="J96" s="30"/>
      <c r="K96" s="183" t="s">
        <v>57</v>
      </c>
      <c r="L96" s="210"/>
    </row>
    <row r="97" spans="1:12" ht="15">
      <c r="A97" s="213"/>
      <c r="B97" s="210"/>
      <c r="C97" s="79">
        <v>2019</v>
      </c>
      <c r="D97" s="80">
        <f>I97</f>
        <v>0</v>
      </c>
      <c r="E97" s="80">
        <v>0</v>
      </c>
      <c r="F97" s="80"/>
      <c r="G97" s="80"/>
      <c r="H97" s="86">
        <v>0</v>
      </c>
      <c r="I97" s="80">
        <v>0</v>
      </c>
      <c r="J97" s="30"/>
      <c r="K97" s="29"/>
      <c r="L97" s="210"/>
    </row>
    <row r="98" spans="1:12" ht="15">
      <c r="A98" s="213"/>
      <c r="B98" s="210"/>
      <c r="C98" s="79">
        <v>2020</v>
      </c>
      <c r="D98" s="80">
        <f>I98</f>
        <v>0</v>
      </c>
      <c r="E98" s="80">
        <v>0</v>
      </c>
      <c r="F98" s="80"/>
      <c r="G98" s="80"/>
      <c r="H98" s="86">
        <v>0</v>
      </c>
      <c r="I98" s="80">
        <v>0</v>
      </c>
      <c r="J98" s="30"/>
      <c r="K98" s="29"/>
      <c r="L98" s="210"/>
    </row>
    <row r="99" spans="1:12" ht="15">
      <c r="A99" s="214"/>
      <c r="B99" s="211"/>
      <c r="C99" s="79">
        <v>2021</v>
      </c>
      <c r="D99" s="80">
        <v>0</v>
      </c>
      <c r="E99" s="80">
        <v>0</v>
      </c>
      <c r="F99" s="80"/>
      <c r="G99" s="80"/>
      <c r="H99" s="86">
        <v>0</v>
      </c>
      <c r="I99" s="80">
        <v>0</v>
      </c>
      <c r="J99" s="30"/>
      <c r="K99" s="29"/>
      <c r="L99" s="211"/>
    </row>
    <row r="100" spans="1:12" ht="15">
      <c r="A100" s="212"/>
      <c r="B100" s="215" t="s">
        <v>175</v>
      </c>
      <c r="C100" s="87">
        <v>2017</v>
      </c>
      <c r="D100" s="88">
        <f t="shared" si="2"/>
        <v>2414.4018</v>
      </c>
      <c r="E100" s="89">
        <v>0</v>
      </c>
      <c r="F100" s="89"/>
      <c r="G100" s="89"/>
      <c r="H100" s="89">
        <v>0</v>
      </c>
      <c r="I100" s="88">
        <f>I90+I89+I84+I79+I78+I77+I72+I67+I62+I57+I47+I46+I45+I44+I39+I38+I37+I27+I21+I16+I32</f>
        <v>2414.4018</v>
      </c>
      <c r="J100" s="30"/>
      <c r="K100" s="31"/>
      <c r="L100" s="65"/>
    </row>
    <row r="101" spans="1:12" ht="15">
      <c r="A101" s="213"/>
      <c r="B101" s="216"/>
      <c r="C101" s="87">
        <v>2018</v>
      </c>
      <c r="D101" s="88">
        <f>I101</f>
        <v>1362.8990000000001</v>
      </c>
      <c r="E101" s="89">
        <f>E17+E22+E28+E33+E40+E48+E50+E58+E63+E68+E73+E77+E78+E79+E85</f>
        <v>0</v>
      </c>
      <c r="F101" s="89"/>
      <c r="G101" s="89"/>
      <c r="H101" s="89">
        <f>H17+H22+H28+H33+H40+H48+H50+H58+H63+H68+H73+H77+H78+H79+H85</f>
        <v>0</v>
      </c>
      <c r="I101" s="88">
        <f>I91+I85+I80+I73+I68+I63+I58+I50+I40+I33+I28+I22+I17+I48+I49+I96</f>
        <v>1362.8990000000001</v>
      </c>
      <c r="J101" s="30"/>
      <c r="K101" s="31"/>
      <c r="L101" s="65"/>
    </row>
    <row r="102" spans="1:12" ht="15">
      <c r="A102" s="213"/>
      <c r="B102" s="216"/>
      <c r="C102" s="87">
        <v>2019</v>
      </c>
      <c r="D102" s="88">
        <f>I102</f>
        <v>1196</v>
      </c>
      <c r="E102" s="89">
        <f>E18+E23+E29+E34+E41+E51+E59+E64+E69+E74+E80+E86</f>
        <v>0</v>
      </c>
      <c r="F102" s="89"/>
      <c r="G102" s="89"/>
      <c r="H102" s="89">
        <f>H18+H23+H29+H34+H41+H51+H59+H64+H69+H74+H80+H86</f>
        <v>0</v>
      </c>
      <c r="I102" s="88">
        <f>I97+++I92+I86+I81+I74+I69+I64+I59+I51+I52+I41+I34+I29+I23+I18</f>
        <v>1196</v>
      </c>
      <c r="J102" s="30"/>
      <c r="K102" s="31"/>
      <c r="L102" s="65"/>
    </row>
    <row r="103" spans="1:12" ht="15">
      <c r="A103" s="213"/>
      <c r="B103" s="216"/>
      <c r="C103" s="87">
        <v>2020</v>
      </c>
      <c r="D103" s="88">
        <f>I103</f>
        <v>737.5</v>
      </c>
      <c r="E103" s="89">
        <f>E19+E24+E30+E35+E42+E53+E60+E65+E70+E75+E82+E93</f>
        <v>0</v>
      </c>
      <c r="F103" s="89"/>
      <c r="G103" s="89"/>
      <c r="H103" s="89">
        <f>H19+H24+H30+H35+H42+H53+H60+H65+H70+H75+H82+H93</f>
        <v>0</v>
      </c>
      <c r="I103" s="88">
        <f>I98+I93+I87+I82+I75+I70+I65+I60+I54+I42+I35+I30+I24+I19+I53</f>
        <v>737.5</v>
      </c>
      <c r="J103" s="30"/>
      <c r="K103" s="31"/>
      <c r="L103" s="65"/>
    </row>
    <row r="104" spans="1:12" ht="15">
      <c r="A104" s="214"/>
      <c r="B104" s="217"/>
      <c r="C104" s="87">
        <v>2021</v>
      </c>
      <c r="D104" s="88">
        <f>I104+H104</f>
        <v>737.5</v>
      </c>
      <c r="E104" s="89">
        <v>0</v>
      </c>
      <c r="F104" s="89"/>
      <c r="G104" s="89"/>
      <c r="H104" s="89">
        <v>0</v>
      </c>
      <c r="I104" s="88">
        <f>I99+I94+I88+I83+I76+I71+I66+I61+I56+I55+I43+I36+I31+I26+I20</f>
        <v>737.5</v>
      </c>
      <c r="J104" s="30"/>
      <c r="K104" s="31"/>
      <c r="L104" s="65"/>
    </row>
    <row r="105" spans="1:12" ht="15" customHeight="1">
      <c r="A105" s="266" t="s">
        <v>99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</row>
    <row r="106" spans="1:12" ht="15" customHeight="1">
      <c r="A106" s="68" t="s">
        <v>153</v>
      </c>
      <c r="B106" s="221" t="s">
        <v>150</v>
      </c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</row>
    <row r="107" spans="1:12" ht="15" customHeight="1">
      <c r="A107" s="68" t="s">
        <v>152</v>
      </c>
      <c r="B107" s="221" t="s">
        <v>151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</row>
    <row r="108" spans="1:12" ht="15" customHeight="1">
      <c r="A108" s="29"/>
      <c r="B108" s="29" t="s">
        <v>50</v>
      </c>
      <c r="C108" s="33"/>
      <c r="D108" s="33"/>
      <c r="E108" s="33"/>
      <c r="F108" s="33"/>
      <c r="G108" s="33"/>
      <c r="H108" s="33"/>
      <c r="I108" s="33"/>
      <c r="J108" s="29"/>
      <c r="K108" s="29"/>
      <c r="L108" s="272" t="s">
        <v>52</v>
      </c>
    </row>
    <row r="109" spans="1:12" ht="15" customHeight="1">
      <c r="A109" s="218" t="s">
        <v>62</v>
      </c>
      <c r="B109" s="209" t="s">
        <v>194</v>
      </c>
      <c r="C109" s="222">
        <v>2017</v>
      </c>
      <c r="D109" s="90">
        <f>I109</f>
        <v>787.715</v>
      </c>
      <c r="E109" s="90">
        <v>0</v>
      </c>
      <c r="F109" s="90"/>
      <c r="G109" s="90"/>
      <c r="H109" s="90">
        <v>0</v>
      </c>
      <c r="I109" s="98">
        <v>787.715</v>
      </c>
      <c r="J109" s="29"/>
      <c r="K109" s="29" t="s">
        <v>187</v>
      </c>
      <c r="L109" s="272"/>
    </row>
    <row r="110" spans="1:12" ht="15" customHeight="1">
      <c r="A110" s="219"/>
      <c r="B110" s="210"/>
      <c r="C110" s="222"/>
      <c r="D110" s="91">
        <f>I110</f>
        <v>33.923</v>
      </c>
      <c r="E110" s="91">
        <v>0</v>
      </c>
      <c r="F110" s="91"/>
      <c r="G110" s="91"/>
      <c r="H110" s="91">
        <v>0</v>
      </c>
      <c r="I110" s="185">
        <v>33.923</v>
      </c>
      <c r="J110" s="29"/>
      <c r="K110" s="29" t="s">
        <v>58</v>
      </c>
      <c r="L110" s="272"/>
    </row>
    <row r="111" spans="1:12" ht="15" customHeight="1">
      <c r="A111" s="219"/>
      <c r="B111" s="210"/>
      <c r="C111" s="92">
        <v>2018</v>
      </c>
      <c r="D111" s="93">
        <f>I111</f>
        <v>0</v>
      </c>
      <c r="E111" s="93">
        <v>0</v>
      </c>
      <c r="F111" s="93"/>
      <c r="G111" s="93"/>
      <c r="H111" s="93">
        <v>0</v>
      </c>
      <c r="I111" s="185">
        <v>0</v>
      </c>
      <c r="J111" s="29"/>
      <c r="K111" s="29"/>
      <c r="L111" s="272"/>
    </row>
    <row r="112" spans="1:12" ht="15" customHeight="1">
      <c r="A112" s="219"/>
      <c r="B112" s="210"/>
      <c r="C112" s="92">
        <v>2019</v>
      </c>
      <c r="D112" s="93">
        <f>I112</f>
        <v>0</v>
      </c>
      <c r="E112" s="93">
        <v>0</v>
      </c>
      <c r="F112" s="93"/>
      <c r="G112" s="93"/>
      <c r="H112" s="93">
        <v>0</v>
      </c>
      <c r="I112" s="185">
        <v>0</v>
      </c>
      <c r="J112" s="29"/>
      <c r="K112" s="29"/>
      <c r="L112" s="272"/>
    </row>
    <row r="113" spans="1:12" ht="15" customHeight="1">
      <c r="A113" s="219"/>
      <c r="B113" s="210"/>
      <c r="C113" s="92">
        <v>2020</v>
      </c>
      <c r="D113" s="93">
        <f>J113</f>
        <v>0</v>
      </c>
      <c r="E113" s="93">
        <v>0</v>
      </c>
      <c r="F113" s="93"/>
      <c r="G113" s="93"/>
      <c r="H113" s="94">
        <v>0</v>
      </c>
      <c r="I113" s="186">
        <v>0</v>
      </c>
      <c r="J113" s="30"/>
      <c r="K113" s="31"/>
      <c r="L113" s="272"/>
    </row>
    <row r="114" spans="1:12" ht="15" customHeight="1">
      <c r="A114" s="220"/>
      <c r="B114" s="211"/>
      <c r="C114" s="92">
        <v>2021</v>
      </c>
      <c r="D114" s="93">
        <v>0</v>
      </c>
      <c r="E114" s="93">
        <v>0</v>
      </c>
      <c r="F114" s="93"/>
      <c r="G114" s="93"/>
      <c r="H114" s="94">
        <v>0</v>
      </c>
      <c r="I114" s="186">
        <v>0</v>
      </c>
      <c r="J114" s="30"/>
      <c r="K114" s="31"/>
      <c r="L114" s="272"/>
    </row>
    <row r="115" spans="1:12" ht="15" customHeight="1">
      <c r="A115" s="218" t="s">
        <v>63</v>
      </c>
      <c r="B115" s="209" t="s">
        <v>195</v>
      </c>
      <c r="C115" s="92">
        <v>2017</v>
      </c>
      <c r="D115" s="90">
        <f aca="true" t="shared" si="3" ref="D115:D136">I115</f>
        <v>1349.864</v>
      </c>
      <c r="E115" s="90">
        <v>0</v>
      </c>
      <c r="F115" s="90"/>
      <c r="G115" s="90"/>
      <c r="H115" s="95">
        <v>0</v>
      </c>
      <c r="I115" s="99">
        <v>1349.864</v>
      </c>
      <c r="J115" s="30"/>
      <c r="K115" s="31" t="s">
        <v>53</v>
      </c>
      <c r="L115" s="272"/>
    </row>
    <row r="116" spans="1:12" ht="15" customHeight="1">
      <c r="A116" s="219"/>
      <c r="B116" s="210"/>
      <c r="C116" s="92">
        <v>2018</v>
      </c>
      <c r="D116" s="96">
        <f t="shared" si="3"/>
        <v>0</v>
      </c>
      <c r="E116" s="96">
        <v>0</v>
      </c>
      <c r="F116" s="96"/>
      <c r="G116" s="96"/>
      <c r="H116" s="97">
        <v>0</v>
      </c>
      <c r="I116" s="99">
        <v>0</v>
      </c>
      <c r="J116" s="30"/>
      <c r="K116" s="31"/>
      <c r="L116" s="272"/>
    </row>
    <row r="117" spans="1:12" ht="15" customHeight="1">
      <c r="A117" s="219"/>
      <c r="B117" s="210"/>
      <c r="C117" s="92">
        <v>2019</v>
      </c>
      <c r="D117" s="96">
        <f t="shared" si="3"/>
        <v>0</v>
      </c>
      <c r="E117" s="96">
        <v>0</v>
      </c>
      <c r="F117" s="96"/>
      <c r="G117" s="96"/>
      <c r="H117" s="97">
        <v>0</v>
      </c>
      <c r="I117" s="99">
        <v>0</v>
      </c>
      <c r="J117" s="30"/>
      <c r="K117" s="31"/>
      <c r="L117" s="272"/>
    </row>
    <row r="118" spans="1:12" ht="30" customHeight="1">
      <c r="A118" s="219"/>
      <c r="B118" s="210"/>
      <c r="C118" s="92">
        <v>2020</v>
      </c>
      <c r="D118" s="96">
        <f t="shared" si="3"/>
        <v>0</v>
      </c>
      <c r="E118" s="96">
        <v>0</v>
      </c>
      <c r="F118" s="96"/>
      <c r="G118" s="96"/>
      <c r="H118" s="97">
        <v>0</v>
      </c>
      <c r="I118" s="99">
        <v>0</v>
      </c>
      <c r="J118" s="30"/>
      <c r="K118" s="31"/>
      <c r="L118" s="272"/>
    </row>
    <row r="119" spans="1:12" ht="17.25" customHeight="1">
      <c r="A119" s="220"/>
      <c r="B119" s="211"/>
      <c r="C119" s="92">
        <v>2021</v>
      </c>
      <c r="D119" s="96">
        <v>0</v>
      </c>
      <c r="E119" s="96">
        <v>0</v>
      </c>
      <c r="F119" s="96"/>
      <c r="G119" s="96"/>
      <c r="H119" s="97">
        <v>0</v>
      </c>
      <c r="I119" s="99">
        <v>0</v>
      </c>
      <c r="J119" s="30"/>
      <c r="K119" s="31"/>
      <c r="L119" s="272"/>
    </row>
    <row r="120" spans="1:12" ht="15" customHeight="1">
      <c r="A120" s="218" t="s">
        <v>111</v>
      </c>
      <c r="B120" s="209" t="s">
        <v>196</v>
      </c>
      <c r="C120" s="92">
        <v>2017</v>
      </c>
      <c r="D120" s="96">
        <f t="shared" si="3"/>
        <v>85</v>
      </c>
      <c r="E120" s="96">
        <v>0</v>
      </c>
      <c r="F120" s="96"/>
      <c r="G120" s="96"/>
      <c r="H120" s="97">
        <v>0</v>
      </c>
      <c r="I120" s="99">
        <v>85</v>
      </c>
      <c r="J120" s="30"/>
      <c r="K120" s="31" t="s">
        <v>51</v>
      </c>
      <c r="L120" s="272"/>
    </row>
    <row r="121" spans="1:12" ht="15" customHeight="1">
      <c r="A121" s="219"/>
      <c r="B121" s="210"/>
      <c r="C121" s="92">
        <v>2018</v>
      </c>
      <c r="D121" s="96">
        <f t="shared" si="3"/>
        <v>0</v>
      </c>
      <c r="E121" s="96">
        <v>0</v>
      </c>
      <c r="F121" s="96"/>
      <c r="G121" s="96"/>
      <c r="H121" s="97">
        <v>0</v>
      </c>
      <c r="I121" s="99">
        <v>0</v>
      </c>
      <c r="J121" s="30"/>
      <c r="K121" s="31"/>
      <c r="L121" s="272"/>
    </row>
    <row r="122" spans="1:12" ht="15" customHeight="1">
      <c r="A122" s="219"/>
      <c r="B122" s="210"/>
      <c r="C122" s="92">
        <v>2019</v>
      </c>
      <c r="D122" s="96">
        <f t="shared" si="3"/>
        <v>0</v>
      </c>
      <c r="E122" s="96">
        <v>0</v>
      </c>
      <c r="F122" s="96"/>
      <c r="G122" s="96"/>
      <c r="H122" s="97">
        <v>0</v>
      </c>
      <c r="I122" s="99">
        <v>0</v>
      </c>
      <c r="J122" s="30"/>
      <c r="K122" s="31"/>
      <c r="L122" s="272"/>
    </row>
    <row r="123" spans="1:12" ht="15" customHeight="1">
      <c r="A123" s="219"/>
      <c r="B123" s="210"/>
      <c r="C123" s="92">
        <v>2020</v>
      </c>
      <c r="D123" s="96">
        <f t="shared" si="3"/>
        <v>0</v>
      </c>
      <c r="E123" s="96">
        <v>0</v>
      </c>
      <c r="F123" s="96"/>
      <c r="G123" s="96"/>
      <c r="H123" s="97">
        <v>0</v>
      </c>
      <c r="I123" s="99">
        <v>0</v>
      </c>
      <c r="J123" s="30"/>
      <c r="K123" s="31"/>
      <c r="L123" s="272"/>
    </row>
    <row r="124" spans="1:12" ht="15" customHeight="1">
      <c r="A124" s="220"/>
      <c r="B124" s="211"/>
      <c r="C124" s="92">
        <v>2021</v>
      </c>
      <c r="D124" s="96">
        <v>0</v>
      </c>
      <c r="E124" s="96">
        <v>0</v>
      </c>
      <c r="F124" s="96"/>
      <c r="G124" s="96"/>
      <c r="H124" s="97">
        <v>0</v>
      </c>
      <c r="I124" s="99">
        <v>0</v>
      </c>
      <c r="J124" s="30"/>
      <c r="K124" s="31"/>
      <c r="L124" s="272"/>
    </row>
    <row r="125" spans="1:12" ht="15" customHeight="1">
      <c r="A125" s="218" t="s">
        <v>112</v>
      </c>
      <c r="B125" s="209" t="s">
        <v>197</v>
      </c>
      <c r="C125" s="222">
        <v>2017</v>
      </c>
      <c r="D125" s="98">
        <f t="shared" si="3"/>
        <v>338.66955</v>
      </c>
      <c r="E125" s="98">
        <v>0</v>
      </c>
      <c r="F125" s="98"/>
      <c r="G125" s="98"/>
      <c r="H125" s="99">
        <v>0</v>
      </c>
      <c r="I125" s="99">
        <v>338.66955</v>
      </c>
      <c r="J125" s="30"/>
      <c r="K125" s="31" t="s">
        <v>51</v>
      </c>
      <c r="L125" s="272"/>
    </row>
    <row r="126" spans="1:12" ht="15" customHeight="1">
      <c r="A126" s="219"/>
      <c r="B126" s="210"/>
      <c r="C126" s="222"/>
      <c r="D126" s="96">
        <f t="shared" si="3"/>
        <v>227.89</v>
      </c>
      <c r="E126" s="96">
        <v>0</v>
      </c>
      <c r="F126" s="96"/>
      <c r="G126" s="96"/>
      <c r="H126" s="97">
        <v>0</v>
      </c>
      <c r="I126" s="99">
        <v>227.89</v>
      </c>
      <c r="J126" s="30"/>
      <c r="K126" s="31" t="s">
        <v>174</v>
      </c>
      <c r="L126" s="272"/>
    </row>
    <row r="127" spans="1:12" ht="15" customHeight="1">
      <c r="A127" s="219"/>
      <c r="B127" s="210"/>
      <c r="C127" s="92">
        <v>2018</v>
      </c>
      <c r="D127" s="96">
        <f t="shared" si="3"/>
        <v>0</v>
      </c>
      <c r="E127" s="96">
        <v>0</v>
      </c>
      <c r="F127" s="96"/>
      <c r="G127" s="96"/>
      <c r="H127" s="97">
        <v>0</v>
      </c>
      <c r="I127" s="99">
        <v>0</v>
      </c>
      <c r="J127" s="30"/>
      <c r="K127" s="31"/>
      <c r="L127" s="272"/>
    </row>
    <row r="128" spans="1:12" ht="15" customHeight="1">
      <c r="A128" s="219"/>
      <c r="B128" s="210"/>
      <c r="C128" s="92">
        <v>2019</v>
      </c>
      <c r="D128" s="96">
        <f t="shared" si="3"/>
        <v>0</v>
      </c>
      <c r="E128" s="96">
        <v>0</v>
      </c>
      <c r="F128" s="96"/>
      <c r="G128" s="96"/>
      <c r="H128" s="97">
        <v>0</v>
      </c>
      <c r="I128" s="99">
        <v>0</v>
      </c>
      <c r="J128" s="30"/>
      <c r="K128" s="31"/>
      <c r="L128" s="272"/>
    </row>
    <row r="129" spans="1:12" ht="15" customHeight="1">
      <c r="A129" s="219"/>
      <c r="B129" s="210"/>
      <c r="C129" s="92">
        <v>2020</v>
      </c>
      <c r="D129" s="96">
        <f t="shared" si="3"/>
        <v>0</v>
      </c>
      <c r="E129" s="96">
        <v>0</v>
      </c>
      <c r="F129" s="96"/>
      <c r="G129" s="96"/>
      <c r="H129" s="97">
        <v>0</v>
      </c>
      <c r="I129" s="99">
        <v>0</v>
      </c>
      <c r="J129" s="30"/>
      <c r="K129" s="31"/>
      <c r="L129" s="272"/>
    </row>
    <row r="130" spans="1:12" ht="15" customHeight="1">
      <c r="A130" s="220"/>
      <c r="B130" s="211"/>
      <c r="C130" s="92">
        <v>2021</v>
      </c>
      <c r="D130" s="96">
        <v>0</v>
      </c>
      <c r="E130" s="96">
        <v>0</v>
      </c>
      <c r="F130" s="96"/>
      <c r="G130" s="96"/>
      <c r="H130" s="97">
        <v>0</v>
      </c>
      <c r="I130" s="99">
        <v>0</v>
      </c>
      <c r="J130" s="30"/>
      <c r="K130" s="31"/>
      <c r="L130" s="272"/>
    </row>
    <row r="131" spans="1:12" ht="15" customHeight="1">
      <c r="A131" s="218" t="s">
        <v>113</v>
      </c>
      <c r="B131" s="209" t="s">
        <v>198</v>
      </c>
      <c r="C131" s="92">
        <v>2017</v>
      </c>
      <c r="D131" s="96">
        <f t="shared" si="3"/>
        <v>464</v>
      </c>
      <c r="E131" s="96">
        <v>0</v>
      </c>
      <c r="F131" s="96"/>
      <c r="G131" s="96"/>
      <c r="H131" s="97">
        <v>0</v>
      </c>
      <c r="I131" s="99">
        <v>464</v>
      </c>
      <c r="J131" s="30"/>
      <c r="K131" s="31" t="s">
        <v>59</v>
      </c>
      <c r="L131" s="272"/>
    </row>
    <row r="132" spans="1:12" ht="15" customHeight="1">
      <c r="A132" s="219"/>
      <c r="B132" s="210"/>
      <c r="C132" s="92">
        <v>2018</v>
      </c>
      <c r="D132" s="96">
        <f t="shared" si="3"/>
        <v>0</v>
      </c>
      <c r="E132" s="96">
        <v>0</v>
      </c>
      <c r="F132" s="96"/>
      <c r="G132" s="96"/>
      <c r="H132" s="97">
        <v>0</v>
      </c>
      <c r="I132" s="99">
        <v>0</v>
      </c>
      <c r="J132" s="30"/>
      <c r="K132" s="31"/>
      <c r="L132" s="272"/>
    </row>
    <row r="133" spans="1:12" ht="15" customHeight="1">
      <c r="A133" s="219"/>
      <c r="B133" s="210"/>
      <c r="C133" s="92">
        <v>2019</v>
      </c>
      <c r="D133" s="96">
        <f t="shared" si="3"/>
        <v>0</v>
      </c>
      <c r="E133" s="96">
        <v>0</v>
      </c>
      <c r="F133" s="96"/>
      <c r="G133" s="96"/>
      <c r="H133" s="97">
        <v>0</v>
      </c>
      <c r="I133" s="99">
        <v>0</v>
      </c>
      <c r="J133" s="30"/>
      <c r="K133" s="31"/>
      <c r="L133" s="272"/>
    </row>
    <row r="134" spans="1:12" ht="35.25" customHeight="1">
      <c r="A134" s="219"/>
      <c r="B134" s="210"/>
      <c r="C134" s="92">
        <v>2020</v>
      </c>
      <c r="D134" s="96">
        <f t="shared" si="3"/>
        <v>0</v>
      </c>
      <c r="E134" s="96">
        <v>0</v>
      </c>
      <c r="F134" s="96"/>
      <c r="G134" s="96"/>
      <c r="H134" s="97">
        <v>0</v>
      </c>
      <c r="I134" s="99">
        <v>0</v>
      </c>
      <c r="J134" s="30"/>
      <c r="K134" s="31"/>
      <c r="L134" s="272"/>
    </row>
    <row r="135" spans="1:12" ht="15" customHeight="1">
      <c r="A135" s="220"/>
      <c r="B135" s="211"/>
      <c r="C135" s="92">
        <v>2021</v>
      </c>
      <c r="D135" s="96">
        <v>0</v>
      </c>
      <c r="E135" s="96">
        <v>0</v>
      </c>
      <c r="F135" s="96"/>
      <c r="G135" s="96"/>
      <c r="H135" s="97">
        <v>0</v>
      </c>
      <c r="I135" s="99">
        <v>0</v>
      </c>
      <c r="J135" s="30"/>
      <c r="K135" s="31"/>
      <c r="L135" s="272"/>
    </row>
    <row r="136" spans="1:12" s="26" customFormat="1" ht="15" customHeight="1">
      <c r="A136" s="234" t="s">
        <v>188</v>
      </c>
      <c r="B136" s="234" t="s">
        <v>180</v>
      </c>
      <c r="C136" s="92">
        <v>2017</v>
      </c>
      <c r="D136" s="96">
        <f t="shared" si="3"/>
        <v>0</v>
      </c>
      <c r="E136" s="96">
        <v>0</v>
      </c>
      <c r="F136" s="96"/>
      <c r="G136" s="96"/>
      <c r="H136" s="97">
        <v>0</v>
      </c>
      <c r="I136" s="99">
        <v>0</v>
      </c>
      <c r="J136" s="32"/>
      <c r="K136" s="69"/>
      <c r="L136" s="272"/>
    </row>
    <row r="137" spans="1:12" s="26" customFormat="1" ht="17.25" customHeight="1">
      <c r="A137" s="235"/>
      <c r="B137" s="235"/>
      <c r="C137" s="79">
        <v>2018</v>
      </c>
      <c r="D137" s="80">
        <f>I137</f>
        <v>200</v>
      </c>
      <c r="E137" s="80">
        <v>0</v>
      </c>
      <c r="F137" s="80"/>
      <c r="G137" s="80"/>
      <c r="H137" s="80">
        <v>0</v>
      </c>
      <c r="I137" s="40">
        <v>200</v>
      </c>
      <c r="J137" s="32"/>
      <c r="K137" s="33" t="s">
        <v>181</v>
      </c>
      <c r="L137" s="272"/>
    </row>
    <row r="138" spans="1:12" s="26" customFormat="1" ht="17.25" customHeight="1">
      <c r="A138" s="235"/>
      <c r="B138" s="235"/>
      <c r="C138" s="79">
        <v>2019</v>
      </c>
      <c r="D138" s="80">
        <f>I138</f>
        <v>0</v>
      </c>
      <c r="E138" s="80">
        <v>0</v>
      </c>
      <c r="F138" s="80"/>
      <c r="G138" s="80"/>
      <c r="H138" s="80">
        <v>0</v>
      </c>
      <c r="I138" s="40">
        <v>0</v>
      </c>
      <c r="J138" s="32"/>
      <c r="K138" s="33"/>
      <c r="L138" s="272"/>
    </row>
    <row r="139" spans="1:12" s="26" customFormat="1" ht="15">
      <c r="A139" s="235"/>
      <c r="B139" s="235"/>
      <c r="C139" s="79">
        <v>2020</v>
      </c>
      <c r="D139" s="80">
        <f>SUM(E139:I139)</f>
        <v>0</v>
      </c>
      <c r="E139" s="80">
        <v>0</v>
      </c>
      <c r="F139" s="80"/>
      <c r="G139" s="80"/>
      <c r="H139" s="80">
        <v>0</v>
      </c>
      <c r="I139" s="40">
        <v>0</v>
      </c>
      <c r="J139" s="32"/>
      <c r="K139" s="33"/>
      <c r="L139" s="272"/>
    </row>
    <row r="140" spans="1:12" s="26" customFormat="1" ht="15">
      <c r="A140" s="236"/>
      <c r="B140" s="236"/>
      <c r="C140" s="79">
        <v>2021</v>
      </c>
      <c r="D140" s="80">
        <v>0</v>
      </c>
      <c r="E140" s="80">
        <v>0</v>
      </c>
      <c r="F140" s="80"/>
      <c r="G140" s="80"/>
      <c r="H140" s="80">
        <v>0</v>
      </c>
      <c r="I140" s="40">
        <v>0</v>
      </c>
      <c r="J140" s="32"/>
      <c r="K140" s="33"/>
      <c r="L140" s="272"/>
    </row>
    <row r="141" spans="1:12" s="26" customFormat="1" ht="23.25" customHeight="1">
      <c r="A141" s="234" t="s">
        <v>189</v>
      </c>
      <c r="B141" s="234" t="s">
        <v>199</v>
      </c>
      <c r="C141" s="79">
        <v>2017</v>
      </c>
      <c r="D141" s="80">
        <f>I141</f>
        <v>0</v>
      </c>
      <c r="E141" s="80">
        <v>0</v>
      </c>
      <c r="F141" s="80"/>
      <c r="G141" s="80"/>
      <c r="H141" s="80">
        <v>0</v>
      </c>
      <c r="I141" s="40">
        <v>0</v>
      </c>
      <c r="J141" s="32"/>
      <c r="K141" s="33"/>
      <c r="L141" s="272"/>
    </row>
    <row r="142" spans="1:12" s="26" customFormat="1" ht="15" customHeight="1">
      <c r="A142" s="235"/>
      <c r="B142" s="235"/>
      <c r="C142" s="79">
        <v>2018</v>
      </c>
      <c r="D142" s="84">
        <f>I142</f>
        <v>1995.79</v>
      </c>
      <c r="E142" s="80">
        <v>0</v>
      </c>
      <c r="F142" s="80"/>
      <c r="G142" s="80"/>
      <c r="H142" s="80">
        <v>0</v>
      </c>
      <c r="I142" s="40">
        <f>1995.79</f>
        <v>1995.79</v>
      </c>
      <c r="J142" s="32"/>
      <c r="K142" s="237" t="s">
        <v>51</v>
      </c>
      <c r="L142" s="272"/>
    </row>
    <row r="143" spans="1:12" s="26" customFormat="1" ht="15" customHeight="1">
      <c r="A143" s="235"/>
      <c r="B143" s="235"/>
      <c r="C143" s="79">
        <v>2019</v>
      </c>
      <c r="D143" s="80">
        <f>E143+H143+I143</f>
        <v>0</v>
      </c>
      <c r="E143" s="80">
        <v>0</v>
      </c>
      <c r="F143" s="80"/>
      <c r="G143" s="80"/>
      <c r="H143" s="80">
        <v>0</v>
      </c>
      <c r="I143" s="40">
        <v>0</v>
      </c>
      <c r="J143" s="32"/>
      <c r="K143" s="237"/>
      <c r="L143" s="272"/>
    </row>
    <row r="144" spans="1:12" s="26" customFormat="1" ht="14.25" customHeight="1">
      <c r="A144" s="235"/>
      <c r="B144" s="235"/>
      <c r="C144" s="79">
        <v>2020</v>
      </c>
      <c r="D144" s="80">
        <f>SUM(E144:I144)</f>
        <v>0</v>
      </c>
      <c r="E144" s="80">
        <v>0</v>
      </c>
      <c r="F144" s="80"/>
      <c r="G144" s="80"/>
      <c r="H144" s="80">
        <v>0</v>
      </c>
      <c r="I144" s="40">
        <v>0</v>
      </c>
      <c r="J144" s="32"/>
      <c r="K144" s="237"/>
      <c r="L144" s="272"/>
    </row>
    <row r="145" spans="1:12" s="26" customFormat="1" ht="14.25" customHeight="1">
      <c r="A145" s="236"/>
      <c r="B145" s="236"/>
      <c r="C145" s="79">
        <v>2021</v>
      </c>
      <c r="D145" s="80">
        <v>0</v>
      </c>
      <c r="E145" s="80">
        <v>0</v>
      </c>
      <c r="F145" s="80"/>
      <c r="G145" s="80"/>
      <c r="H145" s="80">
        <v>0</v>
      </c>
      <c r="I145" s="40">
        <v>0</v>
      </c>
      <c r="J145" s="32"/>
      <c r="K145" s="69"/>
      <c r="L145" s="272"/>
    </row>
    <row r="146" spans="1:12" s="26" customFormat="1" ht="21" customHeight="1">
      <c r="A146" s="234" t="s">
        <v>190</v>
      </c>
      <c r="B146" s="234" t="s">
        <v>200</v>
      </c>
      <c r="C146" s="79">
        <v>2017</v>
      </c>
      <c r="D146" s="80">
        <f>I146</f>
        <v>0</v>
      </c>
      <c r="E146" s="80">
        <v>0</v>
      </c>
      <c r="F146" s="80"/>
      <c r="G146" s="80"/>
      <c r="H146" s="80">
        <v>0</v>
      </c>
      <c r="I146" s="40">
        <v>0</v>
      </c>
      <c r="J146" s="32"/>
      <c r="K146" s="69"/>
      <c r="L146" s="272"/>
    </row>
    <row r="147" spans="1:12" s="26" customFormat="1" ht="21" customHeight="1">
      <c r="A147" s="235"/>
      <c r="B147" s="235"/>
      <c r="C147" s="79">
        <v>2018</v>
      </c>
      <c r="D147" s="80">
        <f>I147</f>
        <v>430.48148</v>
      </c>
      <c r="E147" s="80">
        <v>0</v>
      </c>
      <c r="F147" s="80"/>
      <c r="G147" s="80"/>
      <c r="H147" s="80">
        <v>0</v>
      </c>
      <c r="I147" s="40">
        <v>430.48148</v>
      </c>
      <c r="J147" s="32"/>
      <c r="K147" s="33" t="s">
        <v>51</v>
      </c>
      <c r="L147" s="272"/>
    </row>
    <row r="148" spans="1:12" s="26" customFormat="1" ht="15" customHeight="1">
      <c r="A148" s="235"/>
      <c r="B148" s="235"/>
      <c r="C148" s="79">
        <v>2019</v>
      </c>
      <c r="D148" s="80">
        <f>I148+H148+E148</f>
        <v>0</v>
      </c>
      <c r="E148" s="80">
        <v>0</v>
      </c>
      <c r="F148" s="80"/>
      <c r="G148" s="80"/>
      <c r="H148" s="80">
        <v>0</v>
      </c>
      <c r="I148" s="40">
        <v>0</v>
      </c>
      <c r="J148" s="32"/>
      <c r="K148" s="33"/>
      <c r="L148" s="272"/>
    </row>
    <row r="149" spans="1:12" s="26" customFormat="1" ht="15" customHeight="1">
      <c r="A149" s="235"/>
      <c r="B149" s="235"/>
      <c r="C149" s="79">
        <v>2020</v>
      </c>
      <c r="D149" s="80">
        <f>I149+H149+E149</f>
        <v>0</v>
      </c>
      <c r="E149" s="80">
        <v>0</v>
      </c>
      <c r="F149" s="80"/>
      <c r="G149" s="80"/>
      <c r="H149" s="80">
        <v>0</v>
      </c>
      <c r="I149" s="40">
        <v>0</v>
      </c>
      <c r="J149" s="32"/>
      <c r="K149" s="33"/>
      <c r="L149" s="272"/>
    </row>
    <row r="150" spans="1:12" s="26" customFormat="1" ht="15" customHeight="1">
      <c r="A150" s="236"/>
      <c r="B150" s="236"/>
      <c r="C150" s="79">
        <v>2021</v>
      </c>
      <c r="D150" s="80">
        <v>0</v>
      </c>
      <c r="E150" s="80">
        <v>0</v>
      </c>
      <c r="F150" s="80"/>
      <c r="G150" s="80"/>
      <c r="H150" s="80">
        <v>0</v>
      </c>
      <c r="I150" s="40">
        <v>0</v>
      </c>
      <c r="J150" s="32"/>
      <c r="K150" s="33"/>
      <c r="L150" s="272"/>
    </row>
    <row r="151" spans="1:12" s="26" customFormat="1" ht="17.25" customHeight="1">
      <c r="A151" s="234" t="s">
        <v>191</v>
      </c>
      <c r="B151" s="234" t="s">
        <v>208</v>
      </c>
      <c r="C151" s="79">
        <v>2017</v>
      </c>
      <c r="D151" s="80">
        <f>I151</f>
        <v>0</v>
      </c>
      <c r="E151" s="80">
        <v>0</v>
      </c>
      <c r="F151" s="80"/>
      <c r="G151" s="80"/>
      <c r="H151" s="80">
        <v>0</v>
      </c>
      <c r="I151" s="40">
        <v>0</v>
      </c>
      <c r="J151" s="32"/>
      <c r="K151" s="33"/>
      <c r="L151" s="272"/>
    </row>
    <row r="152" spans="1:12" s="26" customFormat="1" ht="17.25" customHeight="1">
      <c r="A152" s="235"/>
      <c r="B152" s="235"/>
      <c r="C152" s="79">
        <v>2018</v>
      </c>
      <c r="D152" s="80">
        <f>E152+H152+I152</f>
        <v>700</v>
      </c>
      <c r="E152" s="80">
        <v>0</v>
      </c>
      <c r="F152" s="80"/>
      <c r="G152" s="80"/>
      <c r="H152" s="80">
        <v>0</v>
      </c>
      <c r="I152" s="40">
        <f>700</f>
        <v>700</v>
      </c>
      <c r="J152" s="32"/>
      <c r="K152" s="33" t="s">
        <v>51</v>
      </c>
      <c r="L152" s="272"/>
    </row>
    <row r="153" spans="1:12" s="26" customFormat="1" ht="26.25" customHeight="1">
      <c r="A153" s="235"/>
      <c r="B153" s="235"/>
      <c r="C153" s="79">
        <v>2019</v>
      </c>
      <c r="D153" s="80">
        <f>E153+H153+I153</f>
        <v>0</v>
      </c>
      <c r="E153" s="80">
        <v>0</v>
      </c>
      <c r="F153" s="80"/>
      <c r="G153" s="80"/>
      <c r="H153" s="80">
        <v>0</v>
      </c>
      <c r="I153" s="40">
        <v>0</v>
      </c>
      <c r="J153" s="32"/>
      <c r="K153" s="33"/>
      <c r="L153" s="272"/>
    </row>
    <row r="154" spans="1:12" s="26" customFormat="1" ht="21" customHeight="1">
      <c r="A154" s="235"/>
      <c r="B154" s="235"/>
      <c r="C154" s="79">
        <v>2020</v>
      </c>
      <c r="D154" s="80">
        <f>E154+H154+I154</f>
        <v>0</v>
      </c>
      <c r="E154" s="80">
        <v>0</v>
      </c>
      <c r="F154" s="80"/>
      <c r="G154" s="80"/>
      <c r="H154" s="80">
        <v>0</v>
      </c>
      <c r="I154" s="40">
        <v>0</v>
      </c>
      <c r="J154" s="32"/>
      <c r="K154" s="33"/>
      <c r="L154" s="272"/>
    </row>
    <row r="155" spans="1:12" s="26" customFormat="1" ht="21" customHeight="1">
      <c r="A155" s="236"/>
      <c r="B155" s="236"/>
      <c r="C155" s="79">
        <v>2021</v>
      </c>
      <c r="D155" s="80">
        <v>0</v>
      </c>
      <c r="E155" s="80">
        <v>0</v>
      </c>
      <c r="F155" s="80"/>
      <c r="G155" s="80"/>
      <c r="H155" s="80">
        <v>0</v>
      </c>
      <c r="I155" s="40">
        <v>0</v>
      </c>
      <c r="J155" s="32"/>
      <c r="K155" s="33"/>
      <c r="L155" s="272"/>
    </row>
    <row r="156" spans="1:12" s="26" customFormat="1" ht="21" customHeight="1">
      <c r="A156" s="234" t="s">
        <v>192</v>
      </c>
      <c r="B156" s="234" t="s">
        <v>201</v>
      </c>
      <c r="C156" s="79">
        <v>2017</v>
      </c>
      <c r="D156" s="80">
        <f>I156</f>
        <v>0</v>
      </c>
      <c r="E156" s="80">
        <v>0</v>
      </c>
      <c r="F156" s="80"/>
      <c r="G156" s="80"/>
      <c r="H156" s="80">
        <v>0</v>
      </c>
      <c r="I156" s="40">
        <v>0</v>
      </c>
      <c r="J156" s="32"/>
      <c r="K156" s="33"/>
      <c r="L156" s="272"/>
    </row>
    <row r="157" spans="1:12" s="26" customFormat="1" ht="13.5" customHeight="1">
      <c r="A157" s="235"/>
      <c r="B157" s="235"/>
      <c r="C157" s="79">
        <v>2018</v>
      </c>
      <c r="D157" s="80">
        <f>SUM(E157:I157)</f>
        <v>0</v>
      </c>
      <c r="E157" s="80">
        <v>0</v>
      </c>
      <c r="F157" s="80"/>
      <c r="G157" s="80"/>
      <c r="H157" s="80">
        <v>0</v>
      </c>
      <c r="I157" s="40">
        <v>0</v>
      </c>
      <c r="J157" s="32"/>
      <c r="K157" s="237" t="s">
        <v>51</v>
      </c>
      <c r="L157" s="272"/>
    </row>
    <row r="158" spans="1:12" s="26" customFormat="1" ht="15" customHeight="1">
      <c r="A158" s="235"/>
      <c r="B158" s="235"/>
      <c r="C158" s="79">
        <v>2019</v>
      </c>
      <c r="D158" s="80">
        <f>SUM(E158:I158)</f>
        <v>0</v>
      </c>
      <c r="E158" s="80">
        <v>0</v>
      </c>
      <c r="F158" s="80"/>
      <c r="G158" s="80"/>
      <c r="H158" s="80">
        <v>0</v>
      </c>
      <c r="I158" s="40">
        <v>0</v>
      </c>
      <c r="J158" s="32"/>
      <c r="K158" s="237"/>
      <c r="L158" s="272"/>
    </row>
    <row r="159" spans="1:12" s="26" customFormat="1" ht="15">
      <c r="A159" s="235"/>
      <c r="B159" s="235"/>
      <c r="C159" s="79">
        <v>2020</v>
      </c>
      <c r="D159" s="80">
        <f>SUM(E159:I159)</f>
        <v>0</v>
      </c>
      <c r="E159" s="80">
        <v>0</v>
      </c>
      <c r="F159" s="80"/>
      <c r="G159" s="80"/>
      <c r="H159" s="80">
        <v>0</v>
      </c>
      <c r="I159" s="40">
        <v>0</v>
      </c>
      <c r="J159" s="32"/>
      <c r="K159" s="237"/>
      <c r="L159" s="272"/>
    </row>
    <row r="160" spans="1:12" s="26" customFormat="1" ht="15">
      <c r="A160" s="236"/>
      <c r="B160" s="236"/>
      <c r="C160" s="79">
        <v>2021</v>
      </c>
      <c r="D160" s="80">
        <v>0</v>
      </c>
      <c r="E160" s="80">
        <v>0</v>
      </c>
      <c r="F160" s="80"/>
      <c r="G160" s="80"/>
      <c r="H160" s="80">
        <v>0</v>
      </c>
      <c r="I160" s="40">
        <v>0</v>
      </c>
      <c r="J160" s="32"/>
      <c r="K160" s="69"/>
      <c r="L160" s="272"/>
    </row>
    <row r="161" spans="1:12" s="26" customFormat="1" ht="14.25" customHeight="1">
      <c r="A161" s="234" t="s">
        <v>214</v>
      </c>
      <c r="B161" s="251" t="s">
        <v>211</v>
      </c>
      <c r="C161" s="79">
        <v>2017</v>
      </c>
      <c r="D161" s="80">
        <f aca="true" t="shared" si="4" ref="D161:D169">I161</f>
        <v>0</v>
      </c>
      <c r="E161" s="80">
        <v>0</v>
      </c>
      <c r="F161" s="80"/>
      <c r="G161" s="80"/>
      <c r="H161" s="80">
        <v>0</v>
      </c>
      <c r="I161" s="40">
        <v>0</v>
      </c>
      <c r="J161" s="32"/>
      <c r="K161" s="69"/>
      <c r="L161" s="272"/>
    </row>
    <row r="162" spans="1:12" s="26" customFormat="1" ht="15">
      <c r="A162" s="235"/>
      <c r="B162" s="252"/>
      <c r="C162" s="79">
        <v>2018</v>
      </c>
      <c r="D162" s="80">
        <f t="shared" si="4"/>
        <v>210.241</v>
      </c>
      <c r="E162" s="80">
        <v>0</v>
      </c>
      <c r="F162" s="80"/>
      <c r="G162" s="80"/>
      <c r="H162" s="80">
        <v>0</v>
      </c>
      <c r="I162" s="40">
        <v>210.241</v>
      </c>
      <c r="J162" s="32"/>
      <c r="K162" s="184" t="s">
        <v>156</v>
      </c>
      <c r="L162" s="272"/>
    </row>
    <row r="163" spans="1:12" s="26" customFormat="1" ht="15">
      <c r="A163" s="235"/>
      <c r="B163" s="252"/>
      <c r="C163" s="79">
        <v>2018</v>
      </c>
      <c r="D163" s="80">
        <f t="shared" si="4"/>
        <v>240</v>
      </c>
      <c r="E163" s="80">
        <v>0</v>
      </c>
      <c r="F163" s="80"/>
      <c r="G163" s="80"/>
      <c r="H163" s="80">
        <v>0</v>
      </c>
      <c r="I163" s="40">
        <v>240</v>
      </c>
      <c r="J163" s="32"/>
      <c r="K163" s="184" t="s">
        <v>54</v>
      </c>
      <c r="L163" s="272"/>
    </row>
    <row r="164" spans="1:12" s="26" customFormat="1" ht="15">
      <c r="A164" s="235"/>
      <c r="B164" s="252"/>
      <c r="C164" s="79">
        <v>2018</v>
      </c>
      <c r="D164" s="80">
        <f t="shared" si="4"/>
        <v>150</v>
      </c>
      <c r="E164" s="80">
        <v>0</v>
      </c>
      <c r="F164" s="80"/>
      <c r="G164" s="80"/>
      <c r="H164" s="80">
        <v>0</v>
      </c>
      <c r="I164" s="40">
        <v>150</v>
      </c>
      <c r="J164" s="32"/>
      <c r="K164" s="69" t="s">
        <v>53</v>
      </c>
      <c r="L164" s="272"/>
    </row>
    <row r="165" spans="1:12" s="26" customFormat="1" ht="15">
      <c r="A165" s="235"/>
      <c r="B165" s="252"/>
      <c r="C165" s="79">
        <v>2018</v>
      </c>
      <c r="D165" s="80">
        <f t="shared" si="4"/>
        <v>320</v>
      </c>
      <c r="E165" s="80">
        <v>0</v>
      </c>
      <c r="F165" s="80"/>
      <c r="G165" s="80"/>
      <c r="H165" s="80">
        <v>0</v>
      </c>
      <c r="I165" s="40">
        <v>320</v>
      </c>
      <c r="J165" s="32"/>
      <c r="K165" s="69" t="s">
        <v>58</v>
      </c>
      <c r="L165" s="272"/>
    </row>
    <row r="166" spans="1:12" s="26" customFormat="1" ht="15">
      <c r="A166" s="235"/>
      <c r="B166" s="252"/>
      <c r="C166" s="79">
        <v>2018</v>
      </c>
      <c r="D166" s="80">
        <f t="shared" si="4"/>
        <v>40</v>
      </c>
      <c r="E166" s="80">
        <v>0</v>
      </c>
      <c r="F166" s="80"/>
      <c r="G166" s="80"/>
      <c r="H166" s="80">
        <v>0</v>
      </c>
      <c r="I166" s="40">
        <v>40</v>
      </c>
      <c r="J166" s="32"/>
      <c r="K166" s="69" t="s">
        <v>212</v>
      </c>
      <c r="L166" s="272"/>
    </row>
    <row r="167" spans="1:12" s="26" customFormat="1" ht="15">
      <c r="A167" s="235"/>
      <c r="B167" s="252"/>
      <c r="C167" s="79">
        <v>2019</v>
      </c>
      <c r="D167" s="80">
        <f t="shared" si="4"/>
        <v>0</v>
      </c>
      <c r="E167" s="80">
        <v>0</v>
      </c>
      <c r="F167" s="80"/>
      <c r="G167" s="80"/>
      <c r="H167" s="80">
        <v>0</v>
      </c>
      <c r="I167" s="40">
        <v>0</v>
      </c>
      <c r="J167" s="32"/>
      <c r="K167" s="69"/>
      <c r="L167" s="272"/>
    </row>
    <row r="168" spans="1:12" s="26" customFormat="1" ht="15">
      <c r="A168" s="235"/>
      <c r="B168" s="252"/>
      <c r="C168" s="79">
        <v>2020</v>
      </c>
      <c r="D168" s="80">
        <f t="shared" si="4"/>
        <v>0</v>
      </c>
      <c r="E168" s="80">
        <v>0</v>
      </c>
      <c r="F168" s="80"/>
      <c r="G168" s="80"/>
      <c r="H168" s="80">
        <v>0</v>
      </c>
      <c r="I168" s="40">
        <v>0</v>
      </c>
      <c r="J168" s="32"/>
      <c r="K168" s="69"/>
      <c r="L168" s="272"/>
    </row>
    <row r="169" spans="1:12" s="26" customFormat="1" ht="15">
      <c r="A169" s="236"/>
      <c r="B169" s="253"/>
      <c r="C169" s="79">
        <v>2021</v>
      </c>
      <c r="D169" s="80">
        <f t="shared" si="4"/>
        <v>0</v>
      </c>
      <c r="E169" s="80">
        <v>0</v>
      </c>
      <c r="F169" s="80"/>
      <c r="G169" s="80"/>
      <c r="H169" s="80">
        <v>0</v>
      </c>
      <c r="I169" s="40">
        <v>0</v>
      </c>
      <c r="J169" s="32"/>
      <c r="K169" s="69"/>
      <c r="L169" s="272"/>
    </row>
    <row r="170" spans="1:12" s="26" customFormat="1" ht="14.25" customHeight="1">
      <c r="A170" s="234" t="s">
        <v>229</v>
      </c>
      <c r="B170" s="251" t="s">
        <v>228</v>
      </c>
      <c r="C170" s="79">
        <v>2017</v>
      </c>
      <c r="D170" s="80">
        <f>H170</f>
        <v>0</v>
      </c>
      <c r="E170" s="80">
        <v>0</v>
      </c>
      <c r="F170" s="80"/>
      <c r="G170" s="80"/>
      <c r="H170" s="80">
        <v>0</v>
      </c>
      <c r="I170" s="40">
        <v>0</v>
      </c>
      <c r="J170" s="32"/>
      <c r="K170" s="69"/>
      <c r="L170" s="272"/>
    </row>
    <row r="171" spans="1:12" s="26" customFormat="1" ht="15">
      <c r="A171" s="235"/>
      <c r="B171" s="252"/>
      <c r="C171" s="79">
        <v>2018</v>
      </c>
      <c r="D171" s="80">
        <f>H171+I171</f>
        <v>291.78</v>
      </c>
      <c r="E171" s="80">
        <v>0</v>
      </c>
      <c r="F171" s="80"/>
      <c r="G171" s="80"/>
      <c r="H171" s="80">
        <v>0</v>
      </c>
      <c r="I171" s="40">
        <v>291.78</v>
      </c>
      <c r="J171" s="32"/>
      <c r="K171" s="184" t="s">
        <v>58</v>
      </c>
      <c r="L171" s="272"/>
    </row>
    <row r="172" spans="1:12" s="26" customFormat="1" ht="15">
      <c r="A172" s="235"/>
      <c r="B172" s="252"/>
      <c r="C172" s="79">
        <v>2019</v>
      </c>
      <c r="D172" s="80">
        <f>H172</f>
        <v>0</v>
      </c>
      <c r="E172" s="80">
        <v>0</v>
      </c>
      <c r="F172" s="80"/>
      <c r="G172" s="80"/>
      <c r="H172" s="80">
        <v>0</v>
      </c>
      <c r="I172" s="40">
        <v>0</v>
      </c>
      <c r="J172" s="32"/>
      <c r="K172" s="69"/>
      <c r="L172" s="272"/>
    </row>
    <row r="173" spans="1:12" s="26" customFormat="1" ht="15">
      <c r="A173" s="235"/>
      <c r="B173" s="252"/>
      <c r="C173" s="79">
        <v>2020</v>
      </c>
      <c r="D173" s="80">
        <f>H173</f>
        <v>0</v>
      </c>
      <c r="E173" s="80">
        <v>0</v>
      </c>
      <c r="F173" s="80"/>
      <c r="G173" s="80"/>
      <c r="H173" s="80">
        <v>0</v>
      </c>
      <c r="I173" s="40">
        <v>0</v>
      </c>
      <c r="J173" s="32"/>
      <c r="K173" s="69"/>
      <c r="L173" s="272"/>
    </row>
    <row r="174" spans="1:12" s="26" customFormat="1" ht="15">
      <c r="A174" s="236"/>
      <c r="B174" s="253"/>
      <c r="C174" s="79">
        <v>2021</v>
      </c>
      <c r="D174" s="80">
        <v>0</v>
      </c>
      <c r="E174" s="80">
        <v>0</v>
      </c>
      <c r="F174" s="80"/>
      <c r="G174" s="80"/>
      <c r="H174" s="80">
        <v>0</v>
      </c>
      <c r="I174" s="40">
        <v>0</v>
      </c>
      <c r="J174" s="32"/>
      <c r="K174" s="69"/>
      <c r="L174" s="272"/>
    </row>
    <row r="175" spans="1:12" s="26" customFormat="1" ht="14.25" customHeight="1">
      <c r="A175" s="234" t="s">
        <v>230</v>
      </c>
      <c r="B175" s="251" t="s">
        <v>231</v>
      </c>
      <c r="C175" s="79">
        <v>2017</v>
      </c>
      <c r="D175" s="80">
        <f>H175</f>
        <v>0</v>
      </c>
      <c r="E175" s="80">
        <v>0</v>
      </c>
      <c r="F175" s="80"/>
      <c r="G175" s="80"/>
      <c r="H175" s="80">
        <v>0</v>
      </c>
      <c r="I175" s="40">
        <v>0</v>
      </c>
      <c r="J175" s="32"/>
      <c r="K175" s="69"/>
      <c r="L175" s="272"/>
    </row>
    <row r="176" spans="1:12" s="26" customFormat="1" ht="15">
      <c r="A176" s="235"/>
      <c r="B176" s="252"/>
      <c r="C176" s="79">
        <v>2018</v>
      </c>
      <c r="D176" s="80">
        <f>H176+I176</f>
        <v>785.898</v>
      </c>
      <c r="E176" s="80">
        <v>0</v>
      </c>
      <c r="F176" s="80"/>
      <c r="G176" s="80"/>
      <c r="H176" s="80">
        <v>0</v>
      </c>
      <c r="I176" s="40">
        <v>785.898</v>
      </c>
      <c r="J176" s="32"/>
      <c r="K176" s="69" t="s">
        <v>212</v>
      </c>
      <c r="L176" s="272"/>
    </row>
    <row r="177" spans="1:12" s="26" customFormat="1" ht="15">
      <c r="A177" s="235"/>
      <c r="B177" s="252"/>
      <c r="C177" s="79">
        <v>2019</v>
      </c>
      <c r="D177" s="80">
        <f>H177</f>
        <v>0</v>
      </c>
      <c r="E177" s="80">
        <v>0</v>
      </c>
      <c r="F177" s="80"/>
      <c r="G177" s="80"/>
      <c r="H177" s="80">
        <v>0</v>
      </c>
      <c r="I177" s="40">
        <v>0</v>
      </c>
      <c r="J177" s="32"/>
      <c r="K177" s="69"/>
      <c r="L177" s="272"/>
    </row>
    <row r="178" spans="1:12" s="26" customFormat="1" ht="15">
      <c r="A178" s="235"/>
      <c r="B178" s="252"/>
      <c r="C178" s="79">
        <v>2020</v>
      </c>
      <c r="D178" s="80">
        <f>H178</f>
        <v>0</v>
      </c>
      <c r="E178" s="80">
        <v>0</v>
      </c>
      <c r="F178" s="80"/>
      <c r="G178" s="80"/>
      <c r="H178" s="80">
        <v>0</v>
      </c>
      <c r="I178" s="40">
        <v>0</v>
      </c>
      <c r="J178" s="32"/>
      <c r="K178" s="69"/>
      <c r="L178" s="272"/>
    </row>
    <row r="179" spans="1:12" s="26" customFormat="1" ht="15">
      <c r="A179" s="236"/>
      <c r="B179" s="253"/>
      <c r="C179" s="79">
        <v>2021</v>
      </c>
      <c r="D179" s="80">
        <v>0</v>
      </c>
      <c r="E179" s="182">
        <v>0</v>
      </c>
      <c r="F179" s="80"/>
      <c r="G179" s="80"/>
      <c r="H179" s="80">
        <v>0</v>
      </c>
      <c r="I179" s="40">
        <v>0</v>
      </c>
      <c r="J179" s="32"/>
      <c r="K179" s="69"/>
      <c r="L179" s="272"/>
    </row>
    <row r="180" spans="1:12" s="26" customFormat="1" ht="15">
      <c r="A180" s="254" t="s">
        <v>237</v>
      </c>
      <c r="B180" s="237" t="s">
        <v>243</v>
      </c>
      <c r="C180" s="181">
        <v>2017</v>
      </c>
      <c r="D180" s="182">
        <v>0</v>
      </c>
      <c r="E180" s="182">
        <v>0</v>
      </c>
      <c r="F180" s="182"/>
      <c r="G180" s="182"/>
      <c r="H180" s="182">
        <v>0</v>
      </c>
      <c r="I180" s="40">
        <v>0</v>
      </c>
      <c r="J180" s="32"/>
      <c r="K180" s="184"/>
      <c r="L180" s="272"/>
    </row>
    <row r="181" spans="1:12" s="26" customFormat="1" ht="15">
      <c r="A181" s="254"/>
      <c r="B181" s="237"/>
      <c r="C181" s="181">
        <v>2018</v>
      </c>
      <c r="D181" s="182">
        <f>I181</f>
        <v>515.5</v>
      </c>
      <c r="E181" s="182">
        <v>0</v>
      </c>
      <c r="F181" s="182"/>
      <c r="G181" s="182"/>
      <c r="H181" s="182">
        <v>0</v>
      </c>
      <c r="I181" s="40">
        <v>515.5</v>
      </c>
      <c r="J181" s="32"/>
      <c r="K181" s="184" t="s">
        <v>57</v>
      </c>
      <c r="L181" s="272"/>
    </row>
    <row r="182" spans="1:12" s="26" customFormat="1" ht="15">
      <c r="A182" s="254"/>
      <c r="B182" s="237"/>
      <c r="C182" s="181">
        <v>2019</v>
      </c>
      <c r="D182" s="182">
        <v>0</v>
      </c>
      <c r="E182" s="182">
        <v>0</v>
      </c>
      <c r="F182" s="182"/>
      <c r="G182" s="182"/>
      <c r="H182" s="182">
        <v>0</v>
      </c>
      <c r="I182" s="40">
        <v>0</v>
      </c>
      <c r="J182" s="32"/>
      <c r="K182" s="184"/>
      <c r="L182" s="272"/>
    </row>
    <row r="183" spans="1:12" s="26" customFormat="1" ht="15">
      <c r="A183" s="254"/>
      <c r="B183" s="237"/>
      <c r="C183" s="181">
        <v>2020</v>
      </c>
      <c r="D183" s="182">
        <v>0</v>
      </c>
      <c r="E183" s="182">
        <v>0</v>
      </c>
      <c r="F183" s="182"/>
      <c r="G183" s="182"/>
      <c r="H183" s="182">
        <v>0</v>
      </c>
      <c r="I183" s="40">
        <v>0</v>
      </c>
      <c r="J183" s="32"/>
      <c r="K183" s="184"/>
      <c r="L183" s="272"/>
    </row>
    <row r="184" spans="1:12" s="26" customFormat="1" ht="15">
      <c r="A184" s="254"/>
      <c r="B184" s="237"/>
      <c r="C184" s="181">
        <v>2021</v>
      </c>
      <c r="D184" s="182">
        <v>0</v>
      </c>
      <c r="E184" s="182">
        <v>0</v>
      </c>
      <c r="F184" s="182"/>
      <c r="G184" s="182"/>
      <c r="H184" s="182">
        <v>0</v>
      </c>
      <c r="I184" s="40">
        <v>0</v>
      </c>
      <c r="J184" s="32"/>
      <c r="K184" s="184"/>
      <c r="L184" s="272"/>
    </row>
    <row r="185" spans="1:12" s="26" customFormat="1" ht="15">
      <c r="A185" s="254" t="s">
        <v>238</v>
      </c>
      <c r="B185" s="237" t="s">
        <v>244</v>
      </c>
      <c r="C185" s="181">
        <v>2017</v>
      </c>
      <c r="D185" s="182">
        <v>0</v>
      </c>
      <c r="E185" s="182">
        <v>0</v>
      </c>
      <c r="F185" s="182"/>
      <c r="G185" s="182"/>
      <c r="H185" s="182">
        <v>0</v>
      </c>
      <c r="I185" s="40">
        <v>0</v>
      </c>
      <c r="J185" s="32"/>
      <c r="K185" s="184"/>
      <c r="L185" s="272"/>
    </row>
    <row r="186" spans="1:12" s="26" customFormat="1" ht="15">
      <c r="A186" s="254"/>
      <c r="B186" s="237"/>
      <c r="C186" s="181">
        <v>2018</v>
      </c>
      <c r="D186" s="182">
        <f>I186</f>
        <v>135.299</v>
      </c>
      <c r="E186" s="182">
        <v>0</v>
      </c>
      <c r="F186" s="182"/>
      <c r="G186" s="182"/>
      <c r="H186" s="182">
        <v>0</v>
      </c>
      <c r="I186" s="40">
        <v>135.299</v>
      </c>
      <c r="J186" s="32"/>
      <c r="K186" s="184" t="s">
        <v>58</v>
      </c>
      <c r="L186" s="272"/>
    </row>
    <row r="187" spans="1:12" s="26" customFormat="1" ht="15">
      <c r="A187" s="254"/>
      <c r="B187" s="237"/>
      <c r="C187" s="181">
        <v>2019</v>
      </c>
      <c r="D187" s="182">
        <v>0</v>
      </c>
      <c r="E187" s="182">
        <v>0</v>
      </c>
      <c r="F187" s="182"/>
      <c r="G187" s="182"/>
      <c r="H187" s="182">
        <v>0</v>
      </c>
      <c r="I187" s="40">
        <v>0</v>
      </c>
      <c r="J187" s="32"/>
      <c r="K187" s="184"/>
      <c r="L187" s="272"/>
    </row>
    <row r="188" spans="1:12" s="26" customFormat="1" ht="15">
      <c r="A188" s="254"/>
      <c r="B188" s="237"/>
      <c r="C188" s="181">
        <v>2020</v>
      </c>
      <c r="D188" s="182">
        <v>0</v>
      </c>
      <c r="E188" s="182">
        <v>0</v>
      </c>
      <c r="F188" s="182"/>
      <c r="G188" s="182"/>
      <c r="H188" s="182">
        <v>0</v>
      </c>
      <c r="I188" s="40">
        <v>0</v>
      </c>
      <c r="J188" s="32"/>
      <c r="K188" s="184"/>
      <c r="L188" s="272"/>
    </row>
    <row r="189" spans="1:12" s="26" customFormat="1" ht="15">
      <c r="A189" s="254"/>
      <c r="B189" s="237"/>
      <c r="C189" s="181">
        <v>2021</v>
      </c>
      <c r="D189" s="182">
        <v>0</v>
      </c>
      <c r="E189" s="182">
        <v>0</v>
      </c>
      <c r="F189" s="182"/>
      <c r="G189" s="182"/>
      <c r="H189" s="182">
        <v>0</v>
      </c>
      <c r="I189" s="40">
        <v>0</v>
      </c>
      <c r="J189" s="32"/>
      <c r="K189" s="184"/>
      <c r="L189" s="272"/>
    </row>
    <row r="190" spans="1:12" s="26" customFormat="1" ht="15">
      <c r="A190" s="254" t="s">
        <v>239</v>
      </c>
      <c r="B190" s="237" t="s">
        <v>245</v>
      </c>
      <c r="C190" s="181">
        <v>2017</v>
      </c>
      <c r="D190" s="182">
        <v>0</v>
      </c>
      <c r="E190" s="182">
        <v>0</v>
      </c>
      <c r="F190" s="182"/>
      <c r="G190" s="182"/>
      <c r="H190" s="182">
        <v>0</v>
      </c>
      <c r="I190" s="40">
        <v>0</v>
      </c>
      <c r="J190" s="32"/>
      <c r="K190" s="184"/>
      <c r="L190" s="272"/>
    </row>
    <row r="191" spans="1:12" s="26" customFormat="1" ht="15">
      <c r="A191" s="254"/>
      <c r="B191" s="237"/>
      <c r="C191" s="181">
        <v>2018</v>
      </c>
      <c r="D191" s="182">
        <f>I191</f>
        <v>112</v>
      </c>
      <c r="E191" s="182">
        <v>0</v>
      </c>
      <c r="F191" s="182"/>
      <c r="G191" s="182"/>
      <c r="H191" s="182">
        <v>0</v>
      </c>
      <c r="I191" s="40">
        <v>112</v>
      </c>
      <c r="J191" s="32"/>
      <c r="K191" s="184" t="s">
        <v>156</v>
      </c>
      <c r="L191" s="272"/>
    </row>
    <row r="192" spans="1:12" s="26" customFormat="1" ht="15">
      <c r="A192" s="254"/>
      <c r="B192" s="237"/>
      <c r="C192" s="181">
        <v>2019</v>
      </c>
      <c r="D192" s="182">
        <v>0</v>
      </c>
      <c r="E192" s="182">
        <v>0</v>
      </c>
      <c r="F192" s="182"/>
      <c r="G192" s="182"/>
      <c r="H192" s="182">
        <v>0</v>
      </c>
      <c r="I192" s="40">
        <v>0</v>
      </c>
      <c r="J192" s="32"/>
      <c r="K192" s="184"/>
      <c r="L192" s="272"/>
    </row>
    <row r="193" spans="1:12" s="26" customFormat="1" ht="15">
      <c r="A193" s="254"/>
      <c r="B193" s="237"/>
      <c r="C193" s="181">
        <v>2020</v>
      </c>
      <c r="D193" s="182">
        <v>0</v>
      </c>
      <c r="E193" s="182">
        <v>0</v>
      </c>
      <c r="F193" s="182"/>
      <c r="G193" s="182"/>
      <c r="H193" s="182">
        <v>0</v>
      </c>
      <c r="I193" s="40">
        <v>0</v>
      </c>
      <c r="J193" s="32"/>
      <c r="K193" s="184"/>
      <c r="L193" s="272"/>
    </row>
    <row r="194" spans="1:12" s="26" customFormat="1" ht="15">
      <c r="A194" s="254"/>
      <c r="B194" s="237"/>
      <c r="C194" s="181">
        <v>2021</v>
      </c>
      <c r="D194" s="182">
        <v>0</v>
      </c>
      <c r="E194" s="182">
        <v>0</v>
      </c>
      <c r="F194" s="182"/>
      <c r="G194" s="182"/>
      <c r="H194" s="182">
        <v>0</v>
      </c>
      <c r="I194" s="40">
        <v>0</v>
      </c>
      <c r="J194" s="32"/>
      <c r="K194" s="184"/>
      <c r="L194" s="272"/>
    </row>
    <row r="195" spans="1:12" s="26" customFormat="1" ht="15">
      <c r="A195" s="254" t="s">
        <v>240</v>
      </c>
      <c r="B195" s="237" t="s">
        <v>246</v>
      </c>
      <c r="C195" s="181">
        <v>2017</v>
      </c>
      <c r="D195" s="182">
        <v>0</v>
      </c>
      <c r="E195" s="182">
        <v>0</v>
      </c>
      <c r="F195" s="182"/>
      <c r="G195" s="182"/>
      <c r="H195" s="182">
        <v>0</v>
      </c>
      <c r="I195" s="40">
        <v>0</v>
      </c>
      <c r="J195" s="32"/>
      <c r="K195" s="184"/>
      <c r="L195" s="272"/>
    </row>
    <row r="196" spans="1:12" s="26" customFormat="1" ht="15">
      <c r="A196" s="254"/>
      <c r="B196" s="237"/>
      <c r="C196" s="181">
        <v>2018</v>
      </c>
      <c r="D196" s="182">
        <f>I196</f>
        <v>310</v>
      </c>
      <c r="E196" s="182">
        <v>0</v>
      </c>
      <c r="F196" s="182"/>
      <c r="G196" s="182"/>
      <c r="H196" s="182">
        <v>0</v>
      </c>
      <c r="I196" s="40">
        <v>310</v>
      </c>
      <c r="J196" s="32"/>
      <c r="K196" s="184" t="s">
        <v>54</v>
      </c>
      <c r="L196" s="272"/>
    </row>
    <row r="197" spans="1:12" s="26" customFormat="1" ht="15">
      <c r="A197" s="254"/>
      <c r="B197" s="237"/>
      <c r="C197" s="181">
        <v>2019</v>
      </c>
      <c r="D197" s="182">
        <v>0</v>
      </c>
      <c r="E197" s="182">
        <v>0</v>
      </c>
      <c r="F197" s="182"/>
      <c r="G197" s="182"/>
      <c r="H197" s="182">
        <v>0</v>
      </c>
      <c r="I197" s="40">
        <v>0</v>
      </c>
      <c r="J197" s="32"/>
      <c r="K197" s="184"/>
      <c r="L197" s="272"/>
    </row>
    <row r="198" spans="1:12" s="26" customFormat="1" ht="15">
      <c r="A198" s="254"/>
      <c r="B198" s="237"/>
      <c r="C198" s="181">
        <v>2020</v>
      </c>
      <c r="D198" s="182">
        <v>0</v>
      </c>
      <c r="E198" s="182">
        <v>0</v>
      </c>
      <c r="F198" s="182"/>
      <c r="G198" s="182"/>
      <c r="H198" s="182">
        <v>0</v>
      </c>
      <c r="I198" s="40">
        <v>0</v>
      </c>
      <c r="J198" s="32"/>
      <c r="K198" s="184"/>
      <c r="L198" s="272"/>
    </row>
    <row r="199" spans="1:12" s="26" customFormat="1" ht="15">
      <c r="A199" s="254"/>
      <c r="B199" s="237"/>
      <c r="C199" s="181">
        <v>2021</v>
      </c>
      <c r="D199" s="182">
        <v>0</v>
      </c>
      <c r="E199" s="182">
        <v>0</v>
      </c>
      <c r="F199" s="182"/>
      <c r="G199" s="182"/>
      <c r="H199" s="182">
        <v>0</v>
      </c>
      <c r="I199" s="40">
        <v>0</v>
      </c>
      <c r="J199" s="32"/>
      <c r="K199" s="184"/>
      <c r="L199" s="272"/>
    </row>
    <row r="200" spans="1:12" s="26" customFormat="1" ht="14.25" customHeight="1">
      <c r="A200" s="254" t="s">
        <v>241</v>
      </c>
      <c r="B200" s="237" t="s">
        <v>247</v>
      </c>
      <c r="C200" s="181">
        <v>2017</v>
      </c>
      <c r="D200" s="182">
        <v>0</v>
      </c>
      <c r="E200" s="182">
        <v>0</v>
      </c>
      <c r="F200" s="182"/>
      <c r="G200" s="182"/>
      <c r="H200" s="182">
        <v>0</v>
      </c>
      <c r="I200" s="40">
        <v>0</v>
      </c>
      <c r="J200" s="32"/>
      <c r="K200" s="234" t="s">
        <v>60</v>
      </c>
      <c r="L200" s="272"/>
    </row>
    <row r="201" spans="1:12" s="26" customFormat="1" ht="16.5" customHeight="1">
      <c r="A201" s="254"/>
      <c r="B201" s="237"/>
      <c r="C201" s="181">
        <v>2018</v>
      </c>
      <c r="D201" s="182">
        <f>I201</f>
        <v>160</v>
      </c>
      <c r="E201" s="182">
        <v>0</v>
      </c>
      <c r="F201" s="182"/>
      <c r="G201" s="182"/>
      <c r="H201" s="182">
        <v>0</v>
      </c>
      <c r="I201" s="40">
        <v>160</v>
      </c>
      <c r="J201" s="32"/>
      <c r="K201" s="235"/>
      <c r="L201" s="272"/>
    </row>
    <row r="202" spans="1:12" s="26" customFormat="1" ht="15">
      <c r="A202" s="254"/>
      <c r="B202" s="237"/>
      <c r="C202" s="181">
        <v>2019</v>
      </c>
      <c r="D202" s="182">
        <v>0</v>
      </c>
      <c r="E202" s="182">
        <v>0</v>
      </c>
      <c r="F202" s="182"/>
      <c r="G202" s="182"/>
      <c r="H202" s="182">
        <v>0</v>
      </c>
      <c r="I202" s="40">
        <v>0</v>
      </c>
      <c r="J202" s="32"/>
      <c r="K202" s="235"/>
      <c r="L202" s="272"/>
    </row>
    <row r="203" spans="1:12" s="26" customFormat="1" ht="15">
      <c r="A203" s="254"/>
      <c r="B203" s="237"/>
      <c r="C203" s="181">
        <v>2020</v>
      </c>
      <c r="D203" s="182">
        <v>0</v>
      </c>
      <c r="E203" s="182">
        <v>0</v>
      </c>
      <c r="F203" s="182"/>
      <c r="G203" s="182"/>
      <c r="H203" s="182">
        <v>0</v>
      </c>
      <c r="I203" s="40">
        <v>0</v>
      </c>
      <c r="J203" s="32"/>
      <c r="K203" s="235"/>
      <c r="L203" s="272"/>
    </row>
    <row r="204" spans="1:12" s="26" customFormat="1" ht="15">
      <c r="A204" s="254"/>
      <c r="B204" s="237"/>
      <c r="C204" s="181">
        <v>2021</v>
      </c>
      <c r="D204" s="182">
        <v>0</v>
      </c>
      <c r="E204" s="182">
        <v>0</v>
      </c>
      <c r="F204" s="182"/>
      <c r="G204" s="182"/>
      <c r="H204" s="182">
        <v>0</v>
      </c>
      <c r="I204" s="40">
        <v>0</v>
      </c>
      <c r="J204" s="32"/>
      <c r="K204" s="236"/>
      <c r="L204" s="272"/>
    </row>
    <row r="205" spans="1:12" s="26" customFormat="1" ht="15">
      <c r="A205" s="254" t="s">
        <v>242</v>
      </c>
      <c r="B205" s="237" t="s">
        <v>248</v>
      </c>
      <c r="C205" s="181">
        <v>2017</v>
      </c>
      <c r="D205" s="182">
        <v>0</v>
      </c>
      <c r="E205" s="182">
        <v>0</v>
      </c>
      <c r="F205" s="182"/>
      <c r="G205" s="182"/>
      <c r="H205" s="182">
        <v>0</v>
      </c>
      <c r="I205" s="40">
        <v>0</v>
      </c>
      <c r="J205" s="32"/>
      <c r="K205" s="184"/>
      <c r="L205" s="272"/>
    </row>
    <row r="206" spans="1:12" s="26" customFormat="1" ht="15">
      <c r="A206" s="254"/>
      <c r="B206" s="237"/>
      <c r="C206" s="181">
        <v>2018</v>
      </c>
      <c r="D206" s="182">
        <f>I206</f>
        <v>255.701</v>
      </c>
      <c r="E206" s="182">
        <v>0</v>
      </c>
      <c r="F206" s="182"/>
      <c r="G206" s="182"/>
      <c r="H206" s="182">
        <v>0</v>
      </c>
      <c r="I206" s="40">
        <v>255.701</v>
      </c>
      <c r="J206" s="32"/>
      <c r="K206" s="184" t="s">
        <v>57</v>
      </c>
      <c r="L206" s="272"/>
    </row>
    <row r="207" spans="1:12" s="26" customFormat="1" ht="15">
      <c r="A207" s="254"/>
      <c r="B207" s="237"/>
      <c r="C207" s="181">
        <v>2019</v>
      </c>
      <c r="D207" s="182">
        <v>0</v>
      </c>
      <c r="E207" s="182">
        <v>0</v>
      </c>
      <c r="F207" s="182"/>
      <c r="G207" s="182"/>
      <c r="H207" s="182">
        <v>0</v>
      </c>
      <c r="I207" s="40">
        <v>0</v>
      </c>
      <c r="J207" s="32"/>
      <c r="K207" s="184"/>
      <c r="L207" s="272"/>
    </row>
    <row r="208" spans="1:12" s="26" customFormat="1" ht="15">
      <c r="A208" s="254"/>
      <c r="B208" s="237"/>
      <c r="C208" s="181">
        <v>2020</v>
      </c>
      <c r="D208" s="182">
        <v>0</v>
      </c>
      <c r="E208" s="182">
        <v>0</v>
      </c>
      <c r="F208" s="182"/>
      <c r="G208" s="182"/>
      <c r="H208" s="182">
        <v>0</v>
      </c>
      <c r="I208" s="40">
        <v>0</v>
      </c>
      <c r="J208" s="32"/>
      <c r="K208" s="184"/>
      <c r="L208" s="272"/>
    </row>
    <row r="209" spans="1:12" s="26" customFormat="1" ht="15">
      <c r="A209" s="254"/>
      <c r="B209" s="237"/>
      <c r="C209" s="181">
        <v>2021</v>
      </c>
      <c r="D209" s="182">
        <v>0</v>
      </c>
      <c r="E209" s="80">
        <v>0</v>
      </c>
      <c r="F209" s="182"/>
      <c r="G209" s="182"/>
      <c r="H209" s="182">
        <v>0</v>
      </c>
      <c r="I209" s="40">
        <v>0</v>
      </c>
      <c r="J209" s="32"/>
      <c r="K209" s="184"/>
      <c r="L209" s="272"/>
    </row>
    <row r="210" spans="1:12" s="26" customFormat="1" ht="17.25" customHeight="1">
      <c r="A210" s="255" t="s">
        <v>175</v>
      </c>
      <c r="B210" s="256"/>
      <c r="C210" s="87">
        <v>2017</v>
      </c>
      <c r="D210" s="100">
        <f>I210</f>
        <v>3287.0615500000004</v>
      </c>
      <c r="E210" s="100">
        <v>0</v>
      </c>
      <c r="F210" s="100"/>
      <c r="G210" s="100"/>
      <c r="H210" s="100">
        <v>0</v>
      </c>
      <c r="I210" s="100">
        <f>I131+I126+I125+I120+I115+I110+I109</f>
        <v>3287.0615500000004</v>
      </c>
      <c r="J210" s="32"/>
      <c r="K210" s="69"/>
      <c r="L210" s="272"/>
    </row>
    <row r="211" spans="1:12" s="26" customFormat="1" ht="18" customHeight="1">
      <c r="A211" s="257"/>
      <c r="B211" s="258"/>
      <c r="C211" s="101">
        <v>2018</v>
      </c>
      <c r="D211" s="102">
        <f>E211+H211+I211</f>
        <v>6852.690479999999</v>
      </c>
      <c r="E211" s="102">
        <f>E53+E60+E68+E73+E77+E78+E79+E106+E137+E144+E147+E152+E157+E101</f>
        <v>0</v>
      </c>
      <c r="F211" s="102"/>
      <c r="G211" s="102"/>
      <c r="H211" s="102">
        <f>H53+H60+H68+H73+H77+H78+H79+H106+H137+H144+H147+H152+H157+H101</f>
        <v>0</v>
      </c>
      <c r="I211" s="112">
        <f>I137+I142+I147+I152+I157+I138+I162+I163+I165+I166+I164+I171+I176+I181+I186+I191+I196+I201++I206</f>
        <v>6852.690479999999</v>
      </c>
      <c r="J211" s="24"/>
      <c r="K211" s="25"/>
      <c r="L211" s="40"/>
    </row>
    <row r="212" spans="1:12" s="26" customFormat="1" ht="15">
      <c r="A212" s="257"/>
      <c r="B212" s="258"/>
      <c r="C212" s="101">
        <v>2019</v>
      </c>
      <c r="D212" s="102">
        <f>E212+H212+I212</f>
        <v>0</v>
      </c>
      <c r="E212" s="102">
        <f>E58+E63+E69+E74+E80+E102+E107+E139+E142+E148+E153+E158</f>
        <v>0</v>
      </c>
      <c r="F212" s="102"/>
      <c r="G212" s="102"/>
      <c r="H212" s="102">
        <f>H58+H63+H69+H74+H80+H102+H107+H139+H142+H148+H153+H158</f>
        <v>0</v>
      </c>
      <c r="I212" s="102">
        <f>I139+I143+I148+I153+I158</f>
        <v>0</v>
      </c>
      <c r="J212" s="24"/>
      <c r="K212" s="25"/>
      <c r="L212" s="27"/>
    </row>
    <row r="213" spans="1:12" s="26" customFormat="1" ht="15">
      <c r="A213" s="257"/>
      <c r="B213" s="258"/>
      <c r="C213" s="101">
        <v>2020</v>
      </c>
      <c r="D213" s="102">
        <f>E213+H213+I213</f>
        <v>0</v>
      </c>
      <c r="E213" s="102">
        <f>E59+E64+E70+E75+E93+E105+E113+E143+E149+E154+E159</f>
        <v>0</v>
      </c>
      <c r="F213" s="102"/>
      <c r="G213" s="102"/>
      <c r="H213" s="102">
        <f>H59+H64+H70+H75+H93+H105+H113+H143+H149+H154+H159</f>
        <v>0</v>
      </c>
      <c r="I213" s="89">
        <f>I144+I149+I154+I159</f>
        <v>0</v>
      </c>
      <c r="J213" s="24"/>
      <c r="K213" s="25"/>
      <c r="L213" s="27"/>
    </row>
    <row r="214" spans="1:12" s="26" customFormat="1" ht="15">
      <c r="A214" s="259"/>
      <c r="B214" s="260"/>
      <c r="C214" s="104">
        <v>2021</v>
      </c>
      <c r="D214" s="105">
        <v>0</v>
      </c>
      <c r="E214" s="105">
        <v>0</v>
      </c>
      <c r="F214" s="105"/>
      <c r="G214" s="105"/>
      <c r="H214" s="105">
        <v>0</v>
      </c>
      <c r="I214" s="105">
        <v>0</v>
      </c>
      <c r="J214" s="106"/>
      <c r="K214" s="107"/>
      <c r="L214" s="27"/>
    </row>
    <row r="215" spans="1:12" ht="15">
      <c r="A215" s="52"/>
      <c r="B215" s="231" t="s">
        <v>205</v>
      </c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</row>
    <row r="216" spans="1:12" ht="14.25" customHeight="1">
      <c r="A216" s="264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</row>
    <row r="217" spans="1:13" ht="13.5" customHeight="1">
      <c r="A217" s="34" t="s">
        <v>153</v>
      </c>
      <c r="B217" s="232" t="s">
        <v>40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t="s">
        <v>40</v>
      </c>
    </row>
    <row r="218" spans="1:12" ht="15" customHeight="1">
      <c r="A218" s="261" t="s">
        <v>65</v>
      </c>
      <c r="B218" s="238" t="s">
        <v>56</v>
      </c>
      <c r="C218" s="108">
        <v>2017</v>
      </c>
      <c r="D218" s="109">
        <f>I218</f>
        <v>6500.04975</v>
      </c>
      <c r="E218" s="105">
        <v>0</v>
      </c>
      <c r="F218" s="105"/>
      <c r="G218" s="105"/>
      <c r="H218" s="105">
        <v>0</v>
      </c>
      <c r="I218" s="109">
        <v>6500.04975</v>
      </c>
      <c r="J218" s="110"/>
      <c r="K218" s="238" t="s">
        <v>149</v>
      </c>
      <c r="L218" s="110"/>
    </row>
    <row r="219" spans="1:12" ht="25.5" customHeight="1">
      <c r="A219" s="262"/>
      <c r="B219" s="239"/>
      <c r="C219" s="104">
        <v>2018</v>
      </c>
      <c r="D219" s="109">
        <f>I219</f>
        <v>7864.035</v>
      </c>
      <c r="E219" s="105">
        <v>0</v>
      </c>
      <c r="F219" s="105"/>
      <c r="G219" s="105"/>
      <c r="H219" s="105">
        <v>0</v>
      </c>
      <c r="I219" s="109">
        <f>6375.003+22.8+304.575+889.137+268.52+4</f>
        <v>7864.035</v>
      </c>
      <c r="J219" s="106"/>
      <c r="K219" s="239"/>
      <c r="L219" s="110"/>
    </row>
    <row r="220" spans="1:12" ht="18.75" customHeight="1">
      <c r="A220" s="262"/>
      <c r="B220" s="239"/>
      <c r="C220" s="104">
        <v>2019</v>
      </c>
      <c r="D220" s="109">
        <f>E220+H220+I220</f>
        <v>8302.525</v>
      </c>
      <c r="E220" s="105">
        <v>0</v>
      </c>
      <c r="F220" s="105"/>
      <c r="G220" s="105"/>
      <c r="H220" s="105">
        <v>0</v>
      </c>
      <c r="I220" s="109">
        <f>8302.525</f>
        <v>8302.525</v>
      </c>
      <c r="J220" s="106"/>
      <c r="K220" s="239"/>
      <c r="L220" s="110"/>
    </row>
    <row r="221" spans="1:12" ht="15">
      <c r="A221" s="262"/>
      <c r="B221" s="239"/>
      <c r="C221" s="104">
        <v>2020</v>
      </c>
      <c r="D221" s="109">
        <f>E221+H221+I221</f>
        <v>6374.903</v>
      </c>
      <c r="E221" s="105">
        <v>0</v>
      </c>
      <c r="F221" s="105"/>
      <c r="G221" s="105"/>
      <c r="H221" s="105">
        <v>0</v>
      </c>
      <c r="I221" s="109">
        <v>6374.903</v>
      </c>
      <c r="J221" s="106"/>
      <c r="K221" s="240"/>
      <c r="L221" s="110"/>
    </row>
    <row r="222" spans="1:12" ht="15">
      <c r="A222" s="263"/>
      <c r="B222" s="240"/>
      <c r="C222" s="104">
        <v>2021</v>
      </c>
      <c r="D222" s="109">
        <f>I222</f>
        <v>6374.903</v>
      </c>
      <c r="E222" s="105">
        <v>0</v>
      </c>
      <c r="F222" s="105"/>
      <c r="G222" s="105"/>
      <c r="H222" s="105"/>
      <c r="I222" s="109">
        <f>I221</f>
        <v>6374.903</v>
      </c>
      <c r="J222" s="106"/>
      <c r="K222" s="104"/>
      <c r="L222" s="110"/>
    </row>
    <row r="223" spans="1:12" ht="14.25" customHeight="1">
      <c r="A223" s="245" t="s">
        <v>175</v>
      </c>
      <c r="B223" s="246"/>
      <c r="C223" s="111">
        <v>2017</v>
      </c>
      <c r="D223" s="112">
        <f>I223</f>
        <v>6500.04975</v>
      </c>
      <c r="E223" s="102">
        <v>0</v>
      </c>
      <c r="F223" s="102"/>
      <c r="G223" s="102"/>
      <c r="H223" s="102">
        <v>0</v>
      </c>
      <c r="I223" s="112">
        <f>I218</f>
        <v>6500.04975</v>
      </c>
      <c r="J223" s="106"/>
      <c r="K223" s="104"/>
      <c r="L223" s="110"/>
    </row>
    <row r="224" spans="1:12" ht="15">
      <c r="A224" s="247"/>
      <c r="B224" s="248"/>
      <c r="C224" s="111">
        <v>2018</v>
      </c>
      <c r="D224" s="112">
        <f>E224+H224+I224</f>
        <v>7864.035</v>
      </c>
      <c r="E224" s="102">
        <f>E73+E77+E82+E93+E101+E102+E137+E139+E142+E147+E149+E154+E159+E211+E212+E215+E219</f>
        <v>0</v>
      </c>
      <c r="F224" s="102"/>
      <c r="G224" s="102"/>
      <c r="H224" s="102">
        <f>H73+H77+H82+H93+H101+H102+H137+H139+H142+H147+H149+H154+H159+H211+H212+H215+H219</f>
        <v>0</v>
      </c>
      <c r="I224" s="112">
        <f>I219</f>
        <v>7864.035</v>
      </c>
      <c r="J224" s="106"/>
      <c r="K224" s="107"/>
      <c r="L224" s="110"/>
    </row>
    <row r="225" spans="1:12" ht="15">
      <c r="A225" s="247"/>
      <c r="B225" s="248"/>
      <c r="C225" s="111">
        <v>2019</v>
      </c>
      <c r="D225" s="112">
        <f>E225+H225+I225</f>
        <v>8302.525</v>
      </c>
      <c r="E225" s="102">
        <f>E74+E78+E85+E103+E143+E152+E157+E213+E216+E220</f>
        <v>0</v>
      </c>
      <c r="F225" s="102"/>
      <c r="G225" s="102"/>
      <c r="H225" s="102">
        <f>H74+H78+H85+H103+H143+H152+H157+H213+H216+H220</f>
        <v>0</v>
      </c>
      <c r="I225" s="112">
        <f>I220</f>
        <v>8302.525</v>
      </c>
      <c r="J225" s="106"/>
      <c r="K225" s="107"/>
      <c r="L225" s="113"/>
    </row>
    <row r="226" spans="1:12" ht="15">
      <c r="A226" s="247"/>
      <c r="B226" s="248"/>
      <c r="C226" s="111">
        <v>2020</v>
      </c>
      <c r="D226" s="112">
        <f>E226+H226+I226</f>
        <v>6374.903</v>
      </c>
      <c r="E226" s="102">
        <f>E75+E79+E86+E113+E144+E148+E153+E158+E214+E217+E221</f>
        <v>0</v>
      </c>
      <c r="F226" s="102"/>
      <c r="G226" s="102"/>
      <c r="H226" s="102">
        <f>H75+H79+H86+H113+H144+H148+H153+H158+H214+H217+H221</f>
        <v>0</v>
      </c>
      <c r="I226" s="112">
        <f>I221</f>
        <v>6374.903</v>
      </c>
      <c r="J226" s="106"/>
      <c r="K226" s="107"/>
      <c r="L226" s="113"/>
    </row>
    <row r="227" spans="1:12" ht="15">
      <c r="A227" s="249"/>
      <c r="B227" s="250"/>
      <c r="C227" s="114">
        <v>2021</v>
      </c>
      <c r="D227" s="115">
        <f>I227</f>
        <v>6374.903</v>
      </c>
      <c r="E227" s="116">
        <v>0</v>
      </c>
      <c r="F227" s="116"/>
      <c r="G227" s="116"/>
      <c r="H227" s="116">
        <v>0</v>
      </c>
      <c r="I227" s="115">
        <f>I222</f>
        <v>6374.903</v>
      </c>
      <c r="J227" s="114"/>
      <c r="K227" s="114"/>
      <c r="L227" s="113"/>
    </row>
    <row r="228" spans="1:12" ht="13.5" customHeight="1">
      <c r="A228" s="233" t="s">
        <v>100</v>
      </c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114"/>
    </row>
    <row r="229" spans="1:12" ht="25.5" customHeight="1">
      <c r="A229" s="110" t="s">
        <v>206</v>
      </c>
      <c r="B229" s="241" t="s">
        <v>207</v>
      </c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</row>
    <row r="230" spans="1:12" ht="15.75" customHeight="1">
      <c r="A230" s="238" t="s">
        <v>66</v>
      </c>
      <c r="B230" s="238" t="s">
        <v>156</v>
      </c>
      <c r="C230" s="104">
        <v>2017</v>
      </c>
      <c r="D230" s="109">
        <f>H230+I230</f>
        <v>11181.419240000001</v>
      </c>
      <c r="E230" s="105">
        <v>0</v>
      </c>
      <c r="F230" s="105">
        <f aca="true" t="shared" si="5" ref="F230:F248">G230+H230</f>
        <v>2270.1</v>
      </c>
      <c r="G230" s="105"/>
      <c r="H230" s="40">
        <v>2270.1</v>
      </c>
      <c r="I230" s="40">
        <v>8911.31924</v>
      </c>
      <c r="J230" s="117">
        <v>0</v>
      </c>
      <c r="K230" s="242" t="s">
        <v>156</v>
      </c>
      <c r="L230" s="110"/>
    </row>
    <row r="231" spans="1:12" ht="15.75" customHeight="1">
      <c r="A231" s="239"/>
      <c r="B231" s="239"/>
      <c r="C231" s="104">
        <v>2018</v>
      </c>
      <c r="D231" s="109">
        <f>E231+H231+I231+J231</f>
        <v>11719.219679999998</v>
      </c>
      <c r="E231" s="105">
        <v>0</v>
      </c>
      <c r="F231" s="105">
        <f t="shared" si="5"/>
        <v>3003.5</v>
      </c>
      <c r="G231" s="105"/>
      <c r="H231" s="40">
        <f>2896.4-300+407.1</f>
        <v>3003.5</v>
      </c>
      <c r="I231" s="40">
        <f>7862.91968</f>
        <v>7862.91968</v>
      </c>
      <c r="J231" s="118">
        <f>852.8</f>
        <v>852.8</v>
      </c>
      <c r="K231" s="243"/>
      <c r="L231" s="110"/>
    </row>
    <row r="232" spans="1:12" ht="20.25" customHeight="1">
      <c r="A232" s="239"/>
      <c r="B232" s="239"/>
      <c r="C232" s="104">
        <v>2019</v>
      </c>
      <c r="D232" s="109">
        <f>F232+I232+J232</f>
        <v>16830.843</v>
      </c>
      <c r="E232" s="105">
        <v>0</v>
      </c>
      <c r="F232" s="105">
        <f t="shared" si="5"/>
        <v>3039.6</v>
      </c>
      <c r="G232" s="105"/>
      <c r="H232" s="40">
        <v>3039.6</v>
      </c>
      <c r="I232" s="40">
        <f>9838.443+3100</f>
        <v>12938.443</v>
      </c>
      <c r="J232" s="118">
        <v>852.8</v>
      </c>
      <c r="K232" s="243"/>
      <c r="L232" s="110"/>
    </row>
    <row r="233" spans="1:13" ht="20.25" customHeight="1">
      <c r="A233" s="239"/>
      <c r="B233" s="239"/>
      <c r="C233" s="104">
        <v>2020</v>
      </c>
      <c r="D233" s="109">
        <f>H233+I233+J233</f>
        <v>12761.228000000001</v>
      </c>
      <c r="E233" s="105">
        <v>0</v>
      </c>
      <c r="F233" s="105">
        <f t="shared" si="5"/>
        <v>3039.6</v>
      </c>
      <c r="G233" s="105"/>
      <c r="H233" s="40">
        <f>H232</f>
        <v>3039.6</v>
      </c>
      <c r="I233" s="40">
        <f>5695.475+3173.353</f>
        <v>8868.828000000001</v>
      </c>
      <c r="J233" s="118">
        <v>852.8</v>
      </c>
      <c r="K233" s="243"/>
      <c r="L233" s="110"/>
      <c r="M233" t="s">
        <v>40</v>
      </c>
    </row>
    <row r="234" spans="1:12" ht="20.25" customHeight="1">
      <c r="A234" s="240"/>
      <c r="B234" s="240"/>
      <c r="C234" s="104">
        <v>2021</v>
      </c>
      <c r="D234" s="109">
        <f>I234+H234+J234</f>
        <v>12761.228000000001</v>
      </c>
      <c r="E234" s="105">
        <v>0</v>
      </c>
      <c r="F234" s="105">
        <f>H234</f>
        <v>3039.6</v>
      </c>
      <c r="G234" s="105"/>
      <c r="H234" s="40">
        <f>H233</f>
        <v>3039.6</v>
      </c>
      <c r="I234" s="40">
        <f>I233</f>
        <v>8868.828000000001</v>
      </c>
      <c r="J234" s="118">
        <v>852.8</v>
      </c>
      <c r="K234" s="244"/>
      <c r="L234" s="110"/>
    </row>
    <row r="235" spans="1:12" ht="20.25" customHeight="1">
      <c r="A235" s="238" t="s">
        <v>69</v>
      </c>
      <c r="B235" s="238" t="s">
        <v>54</v>
      </c>
      <c r="C235" s="104">
        <v>2017</v>
      </c>
      <c r="D235" s="109">
        <f>H235+I235+J235</f>
        <v>19392.76832</v>
      </c>
      <c r="E235" s="105">
        <v>0</v>
      </c>
      <c r="F235" s="105">
        <f t="shared" si="5"/>
        <v>176</v>
      </c>
      <c r="G235" s="105"/>
      <c r="H235" s="40">
        <v>176</v>
      </c>
      <c r="I235" s="40">
        <v>19216.76832</v>
      </c>
      <c r="J235" s="118">
        <v>0</v>
      </c>
      <c r="K235" s="242" t="s">
        <v>54</v>
      </c>
      <c r="L235" s="110"/>
    </row>
    <row r="236" spans="1:12" ht="20.25" customHeight="1">
      <c r="A236" s="239"/>
      <c r="B236" s="239"/>
      <c r="C236" s="104">
        <v>2018</v>
      </c>
      <c r="D236" s="109">
        <f>H236+I236+J236</f>
        <v>19164.264</v>
      </c>
      <c r="E236" s="105">
        <v>0</v>
      </c>
      <c r="F236" s="105">
        <f t="shared" si="5"/>
        <v>312.98199999999997</v>
      </c>
      <c r="G236" s="105"/>
      <c r="H236" s="40">
        <f>227.727+85.255</f>
        <v>312.98199999999997</v>
      </c>
      <c r="I236" s="40">
        <f>17257.101</f>
        <v>17257.101</v>
      </c>
      <c r="J236" s="24">
        <v>1594.181</v>
      </c>
      <c r="K236" s="243"/>
      <c r="L236" s="110"/>
    </row>
    <row r="237" spans="1:12" ht="20.25" customHeight="1">
      <c r="A237" s="239"/>
      <c r="B237" s="239"/>
      <c r="C237" s="104">
        <v>2019</v>
      </c>
      <c r="D237" s="109">
        <f>H237+I237+J237</f>
        <v>26332.470999999998</v>
      </c>
      <c r="E237" s="105">
        <v>0</v>
      </c>
      <c r="F237" s="105">
        <f t="shared" si="5"/>
        <v>227.727</v>
      </c>
      <c r="G237" s="105"/>
      <c r="H237" s="40">
        <v>227.727</v>
      </c>
      <c r="I237" s="40">
        <f>21610.563+2900</f>
        <v>24510.563</v>
      </c>
      <c r="J237" s="24">
        <f>J236</f>
        <v>1594.181</v>
      </c>
      <c r="K237" s="243"/>
      <c r="L237" s="110"/>
    </row>
    <row r="238" spans="1:12" ht="20.25" customHeight="1">
      <c r="A238" s="239"/>
      <c r="B238" s="239"/>
      <c r="C238" s="104">
        <v>2020</v>
      </c>
      <c r="D238" s="109">
        <f>H238+I238+J238</f>
        <v>21125.372</v>
      </c>
      <c r="E238" s="105">
        <v>0</v>
      </c>
      <c r="F238" s="105">
        <f t="shared" si="5"/>
        <v>227.727</v>
      </c>
      <c r="G238" s="105"/>
      <c r="H238" s="40">
        <f>H237</f>
        <v>227.727</v>
      </c>
      <c r="I238" s="40">
        <f>17269.236+2034.228</f>
        <v>19303.464</v>
      </c>
      <c r="J238" s="24">
        <f>J237</f>
        <v>1594.181</v>
      </c>
      <c r="K238" s="243"/>
      <c r="L238" s="110"/>
    </row>
    <row r="239" spans="1:12" ht="20.25" customHeight="1">
      <c r="A239" s="240"/>
      <c r="B239" s="240"/>
      <c r="C239" s="104">
        <v>2021</v>
      </c>
      <c r="D239" s="109">
        <f>F239+I239+J239</f>
        <v>21125.372</v>
      </c>
      <c r="E239" s="105">
        <v>0</v>
      </c>
      <c r="F239" s="105">
        <f>H239</f>
        <v>227.727</v>
      </c>
      <c r="G239" s="105"/>
      <c r="H239" s="40">
        <f>H238</f>
        <v>227.727</v>
      </c>
      <c r="I239" s="40">
        <f>I238</f>
        <v>19303.464</v>
      </c>
      <c r="J239" s="24">
        <f>J238</f>
        <v>1594.181</v>
      </c>
      <c r="K239" s="244"/>
      <c r="L239" s="110"/>
    </row>
    <row r="240" spans="1:12" ht="20.25" customHeight="1">
      <c r="A240" s="238" t="s">
        <v>75</v>
      </c>
      <c r="B240" s="238" t="s">
        <v>57</v>
      </c>
      <c r="C240" s="104">
        <v>2017</v>
      </c>
      <c r="D240" s="109">
        <f>H240+I240</f>
        <v>7571.59784</v>
      </c>
      <c r="E240" s="105">
        <v>0</v>
      </c>
      <c r="F240" s="105">
        <f t="shared" si="5"/>
        <v>2218.895</v>
      </c>
      <c r="G240" s="105"/>
      <c r="H240" s="40">
        <v>2218.895</v>
      </c>
      <c r="I240" s="40">
        <v>5352.70284</v>
      </c>
      <c r="J240" s="24">
        <v>0</v>
      </c>
      <c r="K240" s="242" t="s">
        <v>57</v>
      </c>
      <c r="L240" s="110"/>
    </row>
    <row r="241" spans="1:12" ht="20.25" customHeight="1">
      <c r="A241" s="239"/>
      <c r="B241" s="239"/>
      <c r="C241" s="104">
        <v>2018</v>
      </c>
      <c r="D241" s="109">
        <f>E241+H241+I241+J241</f>
        <v>7801.655</v>
      </c>
      <c r="E241" s="105">
        <v>0</v>
      </c>
      <c r="F241" s="105">
        <f t="shared" si="5"/>
        <v>2617.163</v>
      </c>
      <c r="G241" s="105"/>
      <c r="H241" s="40">
        <f>2317.163+300</f>
        <v>2617.163</v>
      </c>
      <c r="I241" s="40">
        <f>4551.942</f>
        <v>4551.942</v>
      </c>
      <c r="J241" s="24">
        <v>632.55</v>
      </c>
      <c r="K241" s="243"/>
      <c r="L241" s="110"/>
    </row>
    <row r="242" spans="1:12" ht="20.25" customHeight="1">
      <c r="A242" s="239"/>
      <c r="B242" s="239"/>
      <c r="C242" s="104">
        <v>2019</v>
      </c>
      <c r="D242" s="109">
        <f>H242+I242+J242</f>
        <v>11020.454</v>
      </c>
      <c r="E242" s="105">
        <v>0</v>
      </c>
      <c r="F242" s="105">
        <f t="shared" si="5"/>
        <v>2431.672</v>
      </c>
      <c r="G242" s="105"/>
      <c r="H242" s="40">
        <v>2431.672</v>
      </c>
      <c r="I242" s="40">
        <f>6206.232+1750</f>
        <v>7956.232</v>
      </c>
      <c r="J242" s="24">
        <f>J241</f>
        <v>632.55</v>
      </c>
      <c r="K242" s="243"/>
      <c r="L242" s="110"/>
    </row>
    <row r="243" spans="1:12" ht="20.25" customHeight="1">
      <c r="A243" s="239"/>
      <c r="B243" s="239"/>
      <c r="C243" s="104">
        <v>2020</v>
      </c>
      <c r="D243" s="109">
        <f>H243+I243+J243</f>
        <v>8471.536</v>
      </c>
      <c r="E243" s="105">
        <v>0</v>
      </c>
      <c r="F243" s="105">
        <f t="shared" si="5"/>
        <v>2431.672</v>
      </c>
      <c r="G243" s="105"/>
      <c r="H243" s="40">
        <f>H242</f>
        <v>2431.672</v>
      </c>
      <c r="I243" s="40">
        <f>3001.033+2406.281</f>
        <v>5407.314</v>
      </c>
      <c r="J243" s="24">
        <f>J241</f>
        <v>632.55</v>
      </c>
      <c r="K243" s="243"/>
      <c r="L243" s="110"/>
    </row>
    <row r="244" spans="1:12" ht="20.25" customHeight="1">
      <c r="A244" s="240"/>
      <c r="B244" s="240"/>
      <c r="C244" s="104">
        <v>2021</v>
      </c>
      <c r="D244" s="109">
        <f>H244+I244+J244</f>
        <v>8471.536</v>
      </c>
      <c r="E244" s="105">
        <v>0</v>
      </c>
      <c r="F244" s="105">
        <f>H244</f>
        <v>2431.672</v>
      </c>
      <c r="G244" s="105"/>
      <c r="H244" s="40">
        <f>H243</f>
        <v>2431.672</v>
      </c>
      <c r="I244" s="40">
        <f>I243</f>
        <v>5407.314</v>
      </c>
      <c r="J244" s="24">
        <f>J243</f>
        <v>632.55</v>
      </c>
      <c r="K244" s="244"/>
      <c r="L244" s="110"/>
    </row>
    <row r="245" spans="1:12" ht="20.25" customHeight="1">
      <c r="A245" s="238" t="s">
        <v>76</v>
      </c>
      <c r="B245" s="238" t="s">
        <v>58</v>
      </c>
      <c r="C245" s="104">
        <v>2017</v>
      </c>
      <c r="D245" s="109">
        <f>H245+I245+J245</f>
        <v>7311.10506</v>
      </c>
      <c r="E245" s="105">
        <v>0</v>
      </c>
      <c r="F245" s="105">
        <f t="shared" si="5"/>
        <v>1796.192</v>
      </c>
      <c r="G245" s="105"/>
      <c r="H245" s="40">
        <v>1796.192</v>
      </c>
      <c r="I245" s="40">
        <v>5514.91306</v>
      </c>
      <c r="J245" s="24">
        <v>0</v>
      </c>
      <c r="K245" s="242" t="s">
        <v>58</v>
      </c>
      <c r="L245" s="110"/>
    </row>
    <row r="246" spans="1:12" ht="20.25" customHeight="1">
      <c r="A246" s="239"/>
      <c r="B246" s="239"/>
      <c r="C246" s="104">
        <v>2018</v>
      </c>
      <c r="D246" s="109">
        <f>E246+H246+I246+J246</f>
        <v>6347.478</v>
      </c>
      <c r="E246" s="105">
        <v>0</v>
      </c>
      <c r="F246" s="105">
        <f t="shared" si="5"/>
        <v>1544.776</v>
      </c>
      <c r="G246" s="105"/>
      <c r="H246" s="40">
        <v>1544.776</v>
      </c>
      <c r="I246" s="40">
        <f>2967.691+1252.257+12.491+384.213</f>
        <v>4616.652</v>
      </c>
      <c r="J246" s="24">
        <v>186.05</v>
      </c>
      <c r="K246" s="243"/>
      <c r="L246" s="110"/>
    </row>
    <row r="247" spans="1:12" ht="20.25" customHeight="1">
      <c r="A247" s="239"/>
      <c r="B247" s="239"/>
      <c r="C247" s="104">
        <v>2019</v>
      </c>
      <c r="D247" s="109">
        <f>F247+I247+J247</f>
        <v>7479.433</v>
      </c>
      <c r="E247" s="105">
        <v>0</v>
      </c>
      <c r="F247" s="105">
        <f t="shared" si="5"/>
        <v>1621.115</v>
      </c>
      <c r="G247" s="105"/>
      <c r="H247" s="40">
        <v>1621.115</v>
      </c>
      <c r="I247" s="40">
        <f>4272.268+1400</f>
        <v>5672.268</v>
      </c>
      <c r="J247" s="24">
        <f>J246</f>
        <v>186.05</v>
      </c>
      <c r="K247" s="243"/>
      <c r="L247" s="110"/>
    </row>
    <row r="248" spans="1:12" ht="20.25" customHeight="1">
      <c r="A248" s="239"/>
      <c r="B248" s="239"/>
      <c r="C248" s="104">
        <v>2020</v>
      </c>
      <c r="D248" s="109">
        <f>H248+I248+J248</f>
        <v>7106.313</v>
      </c>
      <c r="E248" s="105">
        <v>0</v>
      </c>
      <c r="F248" s="105">
        <f t="shared" si="5"/>
        <v>1621.115</v>
      </c>
      <c r="G248" s="105"/>
      <c r="H248" s="40">
        <v>1621.115</v>
      </c>
      <c r="I248" s="40">
        <f>3746.891+1552.257</f>
        <v>5299.148</v>
      </c>
      <c r="J248" s="24">
        <f>J247</f>
        <v>186.05</v>
      </c>
      <c r="K248" s="243"/>
      <c r="L248" s="110"/>
    </row>
    <row r="249" spans="1:12" ht="20.25" customHeight="1">
      <c r="A249" s="240"/>
      <c r="B249" s="240"/>
      <c r="C249" s="104">
        <v>2021</v>
      </c>
      <c r="D249" s="109">
        <f>H249+I249+J249</f>
        <v>7106.313</v>
      </c>
      <c r="E249" s="105">
        <v>0</v>
      </c>
      <c r="F249" s="105">
        <f>H249</f>
        <v>1621.115</v>
      </c>
      <c r="G249" s="105"/>
      <c r="H249" s="40">
        <f>H248</f>
        <v>1621.115</v>
      </c>
      <c r="I249" s="40">
        <f>I248</f>
        <v>5299.148</v>
      </c>
      <c r="J249" s="24">
        <f>J248</f>
        <v>186.05</v>
      </c>
      <c r="K249" s="244"/>
      <c r="L249" s="110"/>
    </row>
    <row r="250" spans="1:12" ht="15">
      <c r="A250" s="238" t="s">
        <v>114</v>
      </c>
      <c r="B250" s="238" t="s">
        <v>59</v>
      </c>
      <c r="C250" s="104">
        <v>2017</v>
      </c>
      <c r="D250" s="109">
        <f>H250+I250</f>
        <v>1787.53995</v>
      </c>
      <c r="E250" s="105">
        <v>0</v>
      </c>
      <c r="F250" s="105"/>
      <c r="G250" s="105"/>
      <c r="H250" s="80">
        <v>0</v>
      </c>
      <c r="I250" s="40">
        <v>1787.53995</v>
      </c>
      <c r="J250" s="24">
        <v>0</v>
      </c>
      <c r="K250" s="242" t="s">
        <v>59</v>
      </c>
      <c r="L250" s="110"/>
    </row>
    <row r="251" spans="1:12" ht="15">
      <c r="A251" s="239"/>
      <c r="B251" s="239"/>
      <c r="C251" s="104">
        <v>2018</v>
      </c>
      <c r="D251" s="109">
        <f>E251+H251+I251+J251</f>
        <v>2004.714</v>
      </c>
      <c r="E251" s="105">
        <v>0</v>
      </c>
      <c r="F251" s="105"/>
      <c r="G251" s="105"/>
      <c r="H251" s="80">
        <v>0</v>
      </c>
      <c r="I251" s="40">
        <f>1396.513+40.091</f>
        <v>1436.6039999999998</v>
      </c>
      <c r="J251" s="24">
        <v>568.11</v>
      </c>
      <c r="K251" s="243"/>
      <c r="L251" s="110"/>
    </row>
    <row r="252" spans="1:12" ht="15">
      <c r="A252" s="239"/>
      <c r="B252" s="239"/>
      <c r="C252" s="104">
        <v>2019</v>
      </c>
      <c r="D252" s="109">
        <f>E252+I252+J252</f>
        <v>2441.023</v>
      </c>
      <c r="E252" s="105">
        <v>0</v>
      </c>
      <c r="F252" s="105"/>
      <c r="G252" s="105"/>
      <c r="H252" s="80">
        <v>0</v>
      </c>
      <c r="I252" s="40">
        <f>1792.913+80</f>
        <v>1872.913</v>
      </c>
      <c r="J252" s="24">
        <f>J251</f>
        <v>568.11</v>
      </c>
      <c r="K252" s="243"/>
      <c r="L252" s="110"/>
    </row>
    <row r="253" spans="1:12" ht="15">
      <c r="A253" s="239"/>
      <c r="B253" s="239"/>
      <c r="C253" s="104">
        <v>2020</v>
      </c>
      <c r="D253" s="109">
        <f>I253+J253</f>
        <v>2357.4230000000002</v>
      </c>
      <c r="E253" s="105">
        <v>0</v>
      </c>
      <c r="F253" s="105"/>
      <c r="G253" s="105"/>
      <c r="H253" s="80">
        <v>0</v>
      </c>
      <c r="I253" s="40">
        <v>1789.313</v>
      </c>
      <c r="J253" s="24">
        <f>J252</f>
        <v>568.11</v>
      </c>
      <c r="K253" s="243"/>
      <c r="L253" s="110"/>
    </row>
    <row r="254" spans="1:12" ht="15">
      <c r="A254" s="240"/>
      <c r="B254" s="240"/>
      <c r="C254" s="104">
        <v>2021</v>
      </c>
      <c r="D254" s="109">
        <f>H254+I254+J254</f>
        <v>2357.4230000000002</v>
      </c>
      <c r="E254" s="105">
        <v>0</v>
      </c>
      <c r="F254" s="105"/>
      <c r="G254" s="105"/>
      <c r="H254" s="80">
        <f>H253</f>
        <v>0</v>
      </c>
      <c r="I254" s="40">
        <f>I253</f>
        <v>1789.313</v>
      </c>
      <c r="J254" s="24">
        <f>J253</f>
        <v>568.11</v>
      </c>
      <c r="K254" s="244"/>
      <c r="L254" s="110"/>
    </row>
    <row r="255" spans="1:12" ht="15" customHeight="1">
      <c r="A255" s="238" t="s">
        <v>115</v>
      </c>
      <c r="B255" s="238" t="s">
        <v>60</v>
      </c>
      <c r="C255" s="104">
        <v>2017</v>
      </c>
      <c r="D255" s="109">
        <f>H255+I255</f>
        <v>3025.10411</v>
      </c>
      <c r="E255" s="105">
        <v>0</v>
      </c>
      <c r="F255" s="105">
        <f>H255+G255</f>
        <v>1177.145</v>
      </c>
      <c r="G255" s="105"/>
      <c r="H255" s="40">
        <v>1177.145</v>
      </c>
      <c r="I255" s="40">
        <v>1847.95911</v>
      </c>
      <c r="J255" s="24">
        <v>0</v>
      </c>
      <c r="K255" s="282" t="s">
        <v>60</v>
      </c>
      <c r="L255" s="110"/>
    </row>
    <row r="256" spans="1:12" ht="15">
      <c r="A256" s="239"/>
      <c r="B256" s="239"/>
      <c r="C256" s="104">
        <v>2018</v>
      </c>
      <c r="D256" s="109">
        <f>E256+H256+I256</f>
        <v>2780.099</v>
      </c>
      <c r="E256" s="105">
        <v>0</v>
      </c>
      <c r="F256" s="105">
        <f aca="true" t="shared" si="6" ref="F256:F263">G256+H256</f>
        <v>1158.582</v>
      </c>
      <c r="G256" s="105"/>
      <c r="H256" s="40">
        <v>1158.582</v>
      </c>
      <c r="I256" s="40">
        <f>872.82+570.23+-95.136+273.603</f>
        <v>1621.5170000000003</v>
      </c>
      <c r="J256" s="24">
        <v>0</v>
      </c>
      <c r="K256" s="283"/>
      <c r="L256" s="110"/>
    </row>
    <row r="257" spans="1:12" ht="15" customHeight="1">
      <c r="A257" s="239"/>
      <c r="B257" s="239"/>
      <c r="C257" s="104">
        <v>2019</v>
      </c>
      <c r="D257" s="109">
        <f>H257+I257+J257</f>
        <v>3225.652</v>
      </c>
      <c r="E257" s="105">
        <v>0</v>
      </c>
      <c r="F257" s="105">
        <f t="shared" si="6"/>
        <v>1215.836</v>
      </c>
      <c r="G257" s="105"/>
      <c r="H257" s="40">
        <v>1215.836</v>
      </c>
      <c r="I257" s="40">
        <v>2009.816</v>
      </c>
      <c r="J257" s="24">
        <v>0</v>
      </c>
      <c r="K257" s="283"/>
      <c r="L257" s="110"/>
    </row>
    <row r="258" spans="1:12" ht="15">
      <c r="A258" s="239"/>
      <c r="B258" s="239"/>
      <c r="C258" s="104">
        <v>2020</v>
      </c>
      <c r="D258" s="109">
        <f>H258+I258+J258</f>
        <v>3058.886</v>
      </c>
      <c r="E258" s="105">
        <v>0</v>
      </c>
      <c r="F258" s="105">
        <f t="shared" si="6"/>
        <v>1215.836</v>
      </c>
      <c r="G258" s="105"/>
      <c r="H258" s="40">
        <v>1215.836</v>
      </c>
      <c r="I258" s="40">
        <f>670.23+1172.82</f>
        <v>1843.05</v>
      </c>
      <c r="J258" s="24">
        <v>0</v>
      </c>
      <c r="K258" s="283"/>
      <c r="L258" s="110"/>
    </row>
    <row r="259" spans="1:12" ht="15">
      <c r="A259" s="240"/>
      <c r="B259" s="240"/>
      <c r="C259" s="104">
        <v>2021</v>
      </c>
      <c r="D259" s="109">
        <f>H259+I259+J259</f>
        <v>3058.886</v>
      </c>
      <c r="E259" s="105"/>
      <c r="F259" s="105">
        <f>H259</f>
        <v>1215.836</v>
      </c>
      <c r="G259" s="105"/>
      <c r="H259" s="40">
        <f>H258</f>
        <v>1215.836</v>
      </c>
      <c r="I259" s="40">
        <f>I258</f>
        <v>1843.05</v>
      </c>
      <c r="J259" s="24">
        <f>J22</f>
        <v>0</v>
      </c>
      <c r="K259" s="284"/>
      <c r="L259" s="110"/>
    </row>
    <row r="260" spans="1:12" ht="15">
      <c r="A260" s="238" t="s">
        <v>116</v>
      </c>
      <c r="B260" s="238" t="s">
        <v>53</v>
      </c>
      <c r="C260" s="104">
        <v>2017</v>
      </c>
      <c r="D260" s="109">
        <f>H260+I260</f>
        <v>9997.699139999999</v>
      </c>
      <c r="E260" s="105">
        <v>0</v>
      </c>
      <c r="F260" s="105">
        <f t="shared" si="6"/>
        <v>1384.168</v>
      </c>
      <c r="G260" s="105"/>
      <c r="H260" s="40">
        <v>1384.168</v>
      </c>
      <c r="I260" s="40">
        <v>8613.53114</v>
      </c>
      <c r="J260" s="24">
        <v>0</v>
      </c>
      <c r="K260" s="285" t="s">
        <v>53</v>
      </c>
      <c r="L260" s="110"/>
    </row>
    <row r="261" spans="1:12" ht="15">
      <c r="A261" s="239"/>
      <c r="B261" s="239"/>
      <c r="C261" s="104">
        <v>2018</v>
      </c>
      <c r="D261" s="109">
        <f>E261+H261+I261+J261</f>
        <v>9268.5773</v>
      </c>
      <c r="E261" s="105">
        <v>0</v>
      </c>
      <c r="F261" s="105">
        <f t="shared" si="6"/>
        <v>1351.679</v>
      </c>
      <c r="G261" s="105"/>
      <c r="H261" s="40">
        <v>1351.679</v>
      </c>
      <c r="I261" s="40">
        <f>6098.603+1066.795-863.572+726.377+30.1953</f>
        <v>7058.3983</v>
      </c>
      <c r="J261" s="24">
        <v>858.5</v>
      </c>
      <c r="K261" s="286"/>
      <c r="L261" s="110"/>
    </row>
    <row r="262" spans="1:12" ht="15">
      <c r="A262" s="239"/>
      <c r="B262" s="239"/>
      <c r="C262" s="104">
        <v>2019</v>
      </c>
      <c r="D262" s="109">
        <f>F262+I262+J262</f>
        <v>11041.464000000002</v>
      </c>
      <c r="E262" s="105">
        <v>0</v>
      </c>
      <c r="F262" s="105">
        <f t="shared" si="6"/>
        <v>1418.477</v>
      </c>
      <c r="G262" s="105"/>
      <c r="H262" s="40">
        <v>1418.477</v>
      </c>
      <c r="I262" s="40">
        <f>6300.56+2463.927</f>
        <v>8764.487000000001</v>
      </c>
      <c r="J262" s="24">
        <f>J261</f>
        <v>858.5</v>
      </c>
      <c r="K262" s="286"/>
      <c r="L262" s="110"/>
    </row>
    <row r="263" spans="1:12" ht="15">
      <c r="A263" s="239"/>
      <c r="B263" s="239"/>
      <c r="C263" s="104">
        <v>2020</v>
      </c>
      <c r="D263" s="109">
        <f>F263+I263+J263</f>
        <v>11292.375000000002</v>
      </c>
      <c r="E263" s="105">
        <v>0</v>
      </c>
      <c r="F263" s="105">
        <f t="shared" si="6"/>
        <v>1418.477</v>
      </c>
      <c r="G263" s="105"/>
      <c r="H263" s="40">
        <f>H262</f>
        <v>1418.477</v>
      </c>
      <c r="I263" s="40">
        <f>7648.603+1366.795</f>
        <v>9015.398000000001</v>
      </c>
      <c r="J263" s="24">
        <f>J262</f>
        <v>858.5</v>
      </c>
      <c r="K263" s="286"/>
      <c r="L263" s="110"/>
    </row>
    <row r="264" spans="1:12" ht="15">
      <c r="A264" s="240"/>
      <c r="B264" s="240"/>
      <c r="C264" s="104">
        <v>2021</v>
      </c>
      <c r="D264" s="109">
        <f>F264+J264+I264</f>
        <v>11292.375</v>
      </c>
      <c r="E264" s="105">
        <v>0</v>
      </c>
      <c r="F264" s="105">
        <f>F263</f>
        <v>1418.477</v>
      </c>
      <c r="G264" s="105"/>
      <c r="H264" s="40">
        <f>H263</f>
        <v>1418.477</v>
      </c>
      <c r="I264" s="40">
        <f>I263</f>
        <v>9015.398000000001</v>
      </c>
      <c r="J264" s="24">
        <f>J263</f>
        <v>858.5</v>
      </c>
      <c r="K264" s="287"/>
      <c r="L264" s="110"/>
    </row>
    <row r="265" spans="1:12" ht="14.25" customHeight="1">
      <c r="A265" s="261" t="s">
        <v>193</v>
      </c>
      <c r="B265" s="238" t="s">
        <v>186</v>
      </c>
      <c r="C265" s="119">
        <v>2017</v>
      </c>
      <c r="D265" s="109">
        <f>I265</f>
        <v>11000</v>
      </c>
      <c r="E265" s="105">
        <v>0</v>
      </c>
      <c r="F265" s="105"/>
      <c r="G265" s="105"/>
      <c r="H265" s="40">
        <v>0</v>
      </c>
      <c r="I265" s="40">
        <v>11000</v>
      </c>
      <c r="J265" s="24">
        <v>0</v>
      </c>
      <c r="K265" s="120"/>
      <c r="L265" s="110"/>
    </row>
    <row r="266" spans="1:12" ht="14.25" customHeight="1">
      <c r="A266" s="262"/>
      <c r="B266" s="239"/>
      <c r="C266" s="119">
        <v>2018</v>
      </c>
      <c r="D266" s="121">
        <v>0</v>
      </c>
      <c r="E266" s="121">
        <v>0</v>
      </c>
      <c r="F266" s="121"/>
      <c r="G266" s="121"/>
      <c r="H266" s="96">
        <v>0</v>
      </c>
      <c r="I266" s="96">
        <v>0</v>
      </c>
      <c r="J266" s="122">
        <v>0</v>
      </c>
      <c r="K266" s="120"/>
      <c r="L266" s="110"/>
    </row>
    <row r="267" spans="1:12" ht="15">
      <c r="A267" s="262"/>
      <c r="B267" s="239"/>
      <c r="C267" s="119">
        <v>2019</v>
      </c>
      <c r="D267" s="121">
        <v>0</v>
      </c>
      <c r="E267" s="121">
        <v>0</v>
      </c>
      <c r="F267" s="121"/>
      <c r="G267" s="121"/>
      <c r="H267" s="96">
        <v>0</v>
      </c>
      <c r="I267" s="96">
        <v>0</v>
      </c>
      <c r="J267" s="122">
        <v>0</v>
      </c>
      <c r="K267" s="120"/>
      <c r="L267" s="110"/>
    </row>
    <row r="268" spans="1:12" ht="15">
      <c r="A268" s="262"/>
      <c r="B268" s="239"/>
      <c r="C268" s="123">
        <v>2020</v>
      </c>
      <c r="D268" s="124">
        <v>0</v>
      </c>
      <c r="E268" s="124">
        <v>0</v>
      </c>
      <c r="F268" s="124"/>
      <c r="G268" s="124"/>
      <c r="H268" s="125">
        <v>0</v>
      </c>
      <c r="I268" s="125">
        <v>0</v>
      </c>
      <c r="J268" s="124">
        <v>0</v>
      </c>
      <c r="K268" s="120"/>
      <c r="L268" s="110"/>
    </row>
    <row r="269" spans="1:12" ht="15">
      <c r="A269" s="263"/>
      <c r="B269" s="240"/>
      <c r="C269" s="123">
        <v>2021</v>
      </c>
      <c r="D269" s="124">
        <v>0</v>
      </c>
      <c r="E269" s="124">
        <v>0</v>
      </c>
      <c r="F269" s="124"/>
      <c r="G269" s="124"/>
      <c r="H269" s="125">
        <v>0</v>
      </c>
      <c r="I269" s="125">
        <v>0</v>
      </c>
      <c r="J269" s="124">
        <v>0</v>
      </c>
      <c r="K269" s="120"/>
      <c r="L269" s="110"/>
    </row>
    <row r="270" spans="1:12" ht="14.25" customHeight="1">
      <c r="A270" s="245" t="s">
        <v>175</v>
      </c>
      <c r="B270" s="246"/>
      <c r="C270" s="111">
        <v>2017</v>
      </c>
      <c r="D270" s="112">
        <f>H270+I270</f>
        <v>71267.23366</v>
      </c>
      <c r="E270" s="102">
        <v>0</v>
      </c>
      <c r="F270" s="102">
        <f>H270+G270</f>
        <v>9022.5</v>
      </c>
      <c r="G270" s="102"/>
      <c r="H270" s="112">
        <f>H260+H255+H245+H240+H235+H230</f>
        <v>9022.5</v>
      </c>
      <c r="I270" s="112">
        <f>I260+I255+I250+I245+I240+I235+I230+I265</f>
        <v>62244.73366</v>
      </c>
      <c r="J270" s="122">
        <v>0</v>
      </c>
      <c r="K270" s="126"/>
      <c r="L270" s="110"/>
    </row>
    <row r="271" spans="1:12" ht="15">
      <c r="A271" s="247"/>
      <c r="B271" s="248"/>
      <c r="C271" s="111">
        <v>2018</v>
      </c>
      <c r="D271" s="112">
        <f>E271+H271+I271</f>
        <v>54393.81598</v>
      </c>
      <c r="E271" s="102">
        <f>E144+E149+E154+E159+E211+E212+E219+E220+E221+E228+E232+E237+E242+E247+E248+E251+E256+E261+E224</f>
        <v>0</v>
      </c>
      <c r="F271" s="102">
        <f>G271+H271</f>
        <v>9988.682</v>
      </c>
      <c r="G271" s="102"/>
      <c r="H271" s="112">
        <f>H231+H236+H241+H246+H256+H261</f>
        <v>9988.682</v>
      </c>
      <c r="I271" s="112">
        <f>I231+I236+I241+I246+I251+I256+I261</f>
        <v>44405.13398</v>
      </c>
      <c r="J271" s="127">
        <f>J261+J256+J251+J246+J241+J236+J231</f>
        <v>4692.191</v>
      </c>
      <c r="K271" s="107"/>
      <c r="L271" s="110"/>
    </row>
    <row r="272" spans="1:12" ht="15">
      <c r="A272" s="247"/>
      <c r="B272" s="248"/>
      <c r="C272" s="111">
        <v>2019</v>
      </c>
      <c r="D272" s="112">
        <f>E272+H272+I272+J272</f>
        <v>78371.34</v>
      </c>
      <c r="E272" s="102">
        <f>E142+E147+E152+E157+E213+E225+E229+E233+E238+E243+E252+E257+E262</f>
        <v>0</v>
      </c>
      <c r="F272" s="102">
        <f>G272+H272</f>
        <v>9954.427</v>
      </c>
      <c r="G272" s="102"/>
      <c r="H272" s="112">
        <f>H232+H237+H242+H247+H257+H262</f>
        <v>9954.427</v>
      </c>
      <c r="I272" s="112">
        <f>I232+I237+I242+I247+I252+I257+I262</f>
        <v>63724.721999999994</v>
      </c>
      <c r="J272" s="127">
        <f>J262+J257+J252+J247+J242+J237+J232</f>
        <v>4692.191</v>
      </c>
      <c r="K272" s="107"/>
      <c r="L272" s="113"/>
    </row>
    <row r="273" spans="1:12" ht="15">
      <c r="A273" s="247"/>
      <c r="B273" s="248"/>
      <c r="C273" s="111">
        <v>2020</v>
      </c>
      <c r="D273" s="112">
        <f>H273+I273+J273</f>
        <v>66173.13300000002</v>
      </c>
      <c r="E273" s="102">
        <f>E143+E153+E158+E217+E227+E231+E236+E241+E246+E253+E258+E263</f>
        <v>0</v>
      </c>
      <c r="F273" s="102">
        <f>H273+G273</f>
        <v>9954.427</v>
      </c>
      <c r="G273" s="102"/>
      <c r="H273" s="112">
        <f>H233+H238+H243+H248+H258+H263</f>
        <v>9954.427</v>
      </c>
      <c r="I273" s="112">
        <f>I233+I238+I243+I248+I253+I258+I263</f>
        <v>51526.51500000001</v>
      </c>
      <c r="J273" s="127">
        <f>J263+J258+J253+J248+J243+J238+J233</f>
        <v>4692.191</v>
      </c>
      <c r="K273" s="107"/>
      <c r="L273" s="113"/>
    </row>
    <row r="274" spans="1:12" ht="15">
      <c r="A274" s="249"/>
      <c r="B274" s="250"/>
      <c r="C274" s="128">
        <v>2021</v>
      </c>
      <c r="D274" s="129">
        <f>H274+I274+J274</f>
        <v>66173.133</v>
      </c>
      <c r="E274" s="130">
        <v>0</v>
      </c>
      <c r="F274" s="130">
        <f>H274</f>
        <v>9954.427</v>
      </c>
      <c r="G274" s="128"/>
      <c r="H274" s="129">
        <f>H269+H264+H259+H254+H249+H244+H239+H234</f>
        <v>9954.427</v>
      </c>
      <c r="I274" s="129">
        <f>I269+I264+I259+I254+I249+I239+I234+I244</f>
        <v>51526.515</v>
      </c>
      <c r="J274" s="129">
        <f>J269+J264+J259+J254+J249+J244+J239+J234</f>
        <v>4692.191</v>
      </c>
      <c r="K274" s="128"/>
      <c r="L274" s="113"/>
    </row>
    <row r="275" spans="1:12" ht="14.25" customHeight="1">
      <c r="A275" s="128" t="s">
        <v>101</v>
      </c>
      <c r="B275" s="128"/>
      <c r="C275" s="131"/>
      <c r="D275" s="131"/>
      <c r="E275" s="131"/>
      <c r="F275" s="131"/>
      <c r="G275" s="131"/>
      <c r="H275" s="131"/>
      <c r="I275" s="131"/>
      <c r="J275" s="131"/>
      <c r="K275" s="131"/>
      <c r="L275" s="128"/>
    </row>
    <row r="276" spans="1:12" ht="15">
      <c r="A276" s="106" t="s">
        <v>153</v>
      </c>
      <c r="B276" s="131" t="s">
        <v>154</v>
      </c>
      <c r="C276" s="132"/>
      <c r="D276" s="132"/>
      <c r="E276" s="132"/>
      <c r="F276" s="132"/>
      <c r="G276" s="132"/>
      <c r="H276" s="132"/>
      <c r="I276" s="132"/>
      <c r="J276" s="132"/>
      <c r="K276" s="132"/>
      <c r="L276" s="131"/>
    </row>
    <row r="277" spans="1:12" ht="28.5" customHeight="1" hidden="1">
      <c r="A277" s="106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</row>
    <row r="278" spans="1:12" ht="21" customHeight="1">
      <c r="A278" s="279" t="s">
        <v>102</v>
      </c>
      <c r="B278" s="279" t="s">
        <v>155</v>
      </c>
      <c r="C278" s="92">
        <v>2017</v>
      </c>
      <c r="D278" s="96">
        <f>H278</f>
        <v>16.3</v>
      </c>
      <c r="E278" s="96">
        <v>0</v>
      </c>
      <c r="F278" s="96"/>
      <c r="G278" s="96"/>
      <c r="H278" s="96">
        <v>16.3</v>
      </c>
      <c r="I278" s="133">
        <v>0</v>
      </c>
      <c r="J278" s="133">
        <v>0</v>
      </c>
      <c r="K278" s="132"/>
      <c r="L278" s="132"/>
    </row>
    <row r="279" spans="1:12" ht="18.75" customHeight="1">
      <c r="A279" s="280"/>
      <c r="B279" s="280"/>
      <c r="C279" s="104">
        <v>2018</v>
      </c>
      <c r="D279" s="105">
        <f>SUM(E279:I279)</f>
        <v>16.2</v>
      </c>
      <c r="E279" s="102">
        <v>0</v>
      </c>
      <c r="F279" s="102"/>
      <c r="G279" s="102"/>
      <c r="H279" s="105">
        <v>16.2</v>
      </c>
      <c r="I279" s="105">
        <v>0</v>
      </c>
      <c r="J279" s="105">
        <v>0</v>
      </c>
      <c r="K279" s="134"/>
      <c r="L279" s="132"/>
    </row>
    <row r="280" spans="1:12" ht="15">
      <c r="A280" s="280"/>
      <c r="B280" s="280"/>
      <c r="C280" s="104">
        <v>2019</v>
      </c>
      <c r="D280" s="105">
        <f>SUM(E280:I280)</f>
        <v>16.6</v>
      </c>
      <c r="E280" s="102">
        <v>0</v>
      </c>
      <c r="F280" s="102"/>
      <c r="G280" s="102"/>
      <c r="H280" s="105">
        <v>16.6</v>
      </c>
      <c r="I280" s="105">
        <v>0</v>
      </c>
      <c r="J280" s="105">
        <v>0</v>
      </c>
      <c r="K280" s="134"/>
      <c r="L280" s="110"/>
    </row>
    <row r="281" spans="1:12" ht="15">
      <c r="A281" s="280"/>
      <c r="B281" s="280"/>
      <c r="C281" s="104">
        <v>2020</v>
      </c>
      <c r="D281" s="105">
        <f>SUM(E281:I281)</f>
        <v>16.6</v>
      </c>
      <c r="E281" s="102">
        <v>0</v>
      </c>
      <c r="F281" s="102"/>
      <c r="G281" s="102"/>
      <c r="H281" s="105">
        <v>16.6</v>
      </c>
      <c r="I281" s="105">
        <v>0</v>
      </c>
      <c r="J281" s="105">
        <v>0</v>
      </c>
      <c r="K281" s="134"/>
      <c r="L281" s="110"/>
    </row>
    <row r="282" spans="1:12" ht="15">
      <c r="A282" s="281"/>
      <c r="B282" s="281"/>
      <c r="C282" s="104">
        <v>2021</v>
      </c>
      <c r="D282" s="105">
        <f>H282</f>
        <v>16.6</v>
      </c>
      <c r="E282" s="102"/>
      <c r="F282" s="102"/>
      <c r="G282" s="102"/>
      <c r="H282" s="105">
        <v>16.6</v>
      </c>
      <c r="I282" s="105"/>
      <c r="J282" s="105"/>
      <c r="K282" s="134"/>
      <c r="L282" s="110"/>
    </row>
    <row r="283" spans="1:12" ht="14.25" customHeight="1">
      <c r="A283" s="245" t="s">
        <v>175</v>
      </c>
      <c r="B283" s="246"/>
      <c r="C283" s="111">
        <v>2017</v>
      </c>
      <c r="D283" s="102">
        <f>H283</f>
        <v>16.3</v>
      </c>
      <c r="E283" s="102">
        <v>0</v>
      </c>
      <c r="F283" s="102"/>
      <c r="G283" s="102"/>
      <c r="H283" s="102">
        <f>H278</f>
        <v>16.3</v>
      </c>
      <c r="I283" s="105">
        <v>0</v>
      </c>
      <c r="J283" s="105">
        <v>0</v>
      </c>
      <c r="K283" s="134"/>
      <c r="L283" s="110"/>
    </row>
    <row r="284" spans="1:12" ht="15">
      <c r="A284" s="247"/>
      <c r="B284" s="248"/>
      <c r="C284" s="111">
        <v>2018</v>
      </c>
      <c r="D284" s="102">
        <f>E284+H284+I284</f>
        <v>16.2</v>
      </c>
      <c r="E284" s="102">
        <f>E153+E158+E213+E216+E220+E221+E224+E231+E232+E233+E242+E247+E252+E257+E262+E263+E271+E274+E279+E236</f>
        <v>0</v>
      </c>
      <c r="F284" s="102"/>
      <c r="G284" s="102"/>
      <c r="H284" s="102">
        <f aca="true" t="shared" si="7" ref="H284:I286">H279</f>
        <v>16.2</v>
      </c>
      <c r="I284" s="102">
        <v>0</v>
      </c>
      <c r="J284" s="135">
        <v>0</v>
      </c>
      <c r="K284" s="107"/>
      <c r="L284" s="110"/>
    </row>
    <row r="285" spans="1:12" ht="15">
      <c r="A285" s="247"/>
      <c r="B285" s="248"/>
      <c r="C285" s="111">
        <v>2019</v>
      </c>
      <c r="D285" s="102">
        <f>E285+H285+I285</f>
        <v>16.6</v>
      </c>
      <c r="E285" s="102">
        <f>E154+E159+E214+E217+E225+E237+E243+E248+E253+E258+E272+E275+E280</f>
        <v>0</v>
      </c>
      <c r="F285" s="102"/>
      <c r="G285" s="102"/>
      <c r="H285" s="102">
        <f>16.6</f>
        <v>16.6</v>
      </c>
      <c r="I285" s="102">
        <f t="shared" si="7"/>
        <v>0</v>
      </c>
      <c r="J285" s="135">
        <v>0</v>
      </c>
      <c r="K285" s="107"/>
      <c r="L285" s="113"/>
    </row>
    <row r="286" spans="1:12" ht="15">
      <c r="A286" s="247"/>
      <c r="B286" s="248"/>
      <c r="C286" s="111">
        <v>2020</v>
      </c>
      <c r="D286" s="102">
        <f>E286+H286+I286</f>
        <v>16.6</v>
      </c>
      <c r="E286" s="102">
        <f>E157+E211+E215+E219+E229+E241+E246+E251+E256+E261+E273+E276+E281</f>
        <v>0</v>
      </c>
      <c r="F286" s="102"/>
      <c r="G286" s="102"/>
      <c r="H286" s="102">
        <f>16.6</f>
        <v>16.6</v>
      </c>
      <c r="I286" s="102">
        <f t="shared" si="7"/>
        <v>0</v>
      </c>
      <c r="J286" s="135">
        <v>0</v>
      </c>
      <c r="K286" s="107"/>
      <c r="L286" s="113"/>
    </row>
    <row r="287" spans="1:12" ht="15">
      <c r="A287" s="249"/>
      <c r="B287" s="250"/>
      <c r="C287" s="111">
        <v>2021</v>
      </c>
      <c r="D287" s="102">
        <f>H287</f>
        <v>16.6</v>
      </c>
      <c r="E287" s="102">
        <v>0</v>
      </c>
      <c r="F287" s="102"/>
      <c r="G287" s="102"/>
      <c r="H287" s="102">
        <f>H282</f>
        <v>16.6</v>
      </c>
      <c r="I287" s="102">
        <v>0</v>
      </c>
      <c r="J287" s="135">
        <v>0</v>
      </c>
      <c r="K287" s="107"/>
      <c r="L287" s="113"/>
    </row>
    <row r="288" spans="1:12" ht="14.25" customHeight="1">
      <c r="A288" s="276" t="s">
        <v>61</v>
      </c>
      <c r="B288" s="246"/>
      <c r="C288" s="111">
        <v>2017</v>
      </c>
      <c r="D288" s="112">
        <f>I288+H288</f>
        <v>83485.04676000001</v>
      </c>
      <c r="E288" s="102">
        <v>0</v>
      </c>
      <c r="F288" s="102">
        <f>H288+G288</f>
        <v>9038.8</v>
      </c>
      <c r="G288" s="102"/>
      <c r="H288" s="112">
        <f>H270+H283</f>
        <v>9038.8</v>
      </c>
      <c r="I288" s="112">
        <f>I283+I270+I223+I210+I100</f>
        <v>74446.24676000001</v>
      </c>
      <c r="J288" s="135">
        <v>0</v>
      </c>
      <c r="K288" s="107"/>
      <c r="L288" s="113"/>
    </row>
    <row r="289" spans="1:12" ht="14.25" customHeight="1">
      <c r="A289" s="277"/>
      <c r="B289" s="248"/>
      <c r="C289" s="111">
        <v>2018</v>
      </c>
      <c r="D289" s="112">
        <f>E289+H289+I289+J289</f>
        <v>75181.83146</v>
      </c>
      <c r="E289" s="102">
        <f>SUM(E17+E22+E28+E33+E40+E48+E58+E63+E68+E73+E77+E85+E137+E142+E147+E157+E219+E231+E236+E241+E246+E251+E256+E261+E279)</f>
        <v>0</v>
      </c>
      <c r="F289" s="102">
        <f>G289+H289</f>
        <v>10004.882000000001</v>
      </c>
      <c r="G289" s="102"/>
      <c r="H289" s="112">
        <f>SUM(H17+H22+H28+H33+H40+H48+H58+H63+H68+H73+H77+H85+H137+H142+H147+H157+H219+H231+H236+H241+H246+H251+H256+H261+H279)</f>
        <v>10004.882000000001</v>
      </c>
      <c r="I289" s="112">
        <f>I271+I224+I211+I101</f>
        <v>60484.75846</v>
      </c>
      <c r="J289" s="112">
        <f>J271</f>
        <v>4692.191</v>
      </c>
      <c r="K289" s="136"/>
      <c r="L289" s="113"/>
    </row>
    <row r="290" spans="1:12" ht="15">
      <c r="A290" s="277"/>
      <c r="B290" s="248"/>
      <c r="C290" s="111">
        <v>2019</v>
      </c>
      <c r="D290" s="112">
        <f>H290+I290+J290</f>
        <v>87886.465</v>
      </c>
      <c r="E290" s="102">
        <f>SUM(E18+E23+E29+E34+E41+E51+E59+E64+E69+E74+E80+E86+E139+E143+E148+E158+E220+E232+E237+E242+E247+E252+E257+E262+E280)</f>
        <v>0</v>
      </c>
      <c r="F290" s="102">
        <f>G290+H290</f>
        <v>9971.027</v>
      </c>
      <c r="G290" s="102"/>
      <c r="H290" s="112">
        <f>H272+H285</f>
        <v>9971.027</v>
      </c>
      <c r="I290" s="112">
        <f>I272+I225+I212+I102</f>
        <v>73223.24699999999</v>
      </c>
      <c r="J290" s="112">
        <f>J272</f>
        <v>4692.191</v>
      </c>
      <c r="K290" s="134"/>
      <c r="L290" s="110"/>
    </row>
    <row r="291" spans="1:12" ht="15">
      <c r="A291" s="277"/>
      <c r="B291" s="248"/>
      <c r="C291" s="111">
        <v>2020</v>
      </c>
      <c r="D291" s="112">
        <f>H291+I291+J291</f>
        <v>73302.13600000001</v>
      </c>
      <c r="E291" s="102">
        <f>SUM(E19+E24+E30+E35+E42+E53+E60+E65+E70+E75+E82+E93+E144+E149+E159+E221+E233+E238+E243+E248+E253+E258+E263+E281)</f>
        <v>0</v>
      </c>
      <c r="F291" s="102">
        <f>H291+G291</f>
        <v>9971.027</v>
      </c>
      <c r="G291" s="102"/>
      <c r="H291" s="112">
        <f>H273+H286</f>
        <v>9971.027</v>
      </c>
      <c r="I291" s="112">
        <f>I273+I226+I213+I103</f>
        <v>58638.918000000005</v>
      </c>
      <c r="J291" s="112">
        <f>J273</f>
        <v>4692.191</v>
      </c>
      <c r="K291" s="136"/>
      <c r="L291" s="110"/>
    </row>
    <row r="292" spans="1:12" ht="15">
      <c r="A292" s="277"/>
      <c r="B292" s="248"/>
      <c r="C292" s="111">
        <v>2021</v>
      </c>
      <c r="D292" s="112">
        <f>F292+I292+J292</f>
        <v>73302.136</v>
      </c>
      <c r="E292" s="102">
        <v>0</v>
      </c>
      <c r="F292" s="102">
        <f>H292</f>
        <v>9971.027</v>
      </c>
      <c r="G292" s="102"/>
      <c r="H292" s="112">
        <f>H287+H274</f>
        <v>9971.027</v>
      </c>
      <c r="I292" s="112">
        <f>I287+I274+I227+I214+I104</f>
        <v>58638.918</v>
      </c>
      <c r="J292" s="112">
        <f>J287+J274</f>
        <v>4692.191</v>
      </c>
      <c r="K292" s="136"/>
      <c r="L292" s="110"/>
    </row>
    <row r="293" spans="1:12" ht="15">
      <c r="A293" s="277"/>
      <c r="B293" s="248"/>
      <c r="C293" s="103" t="s">
        <v>232</v>
      </c>
      <c r="D293" s="112">
        <f>F293+I293+J293</f>
        <v>393157.61522</v>
      </c>
      <c r="E293" s="102">
        <f>SUM(E289:E291)</f>
        <v>0</v>
      </c>
      <c r="F293" s="102">
        <f>G293+H293</f>
        <v>48956.763000000006</v>
      </c>
      <c r="G293" s="102"/>
      <c r="H293" s="112">
        <f>SUM(H288:H292)</f>
        <v>48956.763000000006</v>
      </c>
      <c r="I293" s="112">
        <f>SUM(I288:I292)</f>
        <v>325432.08822</v>
      </c>
      <c r="J293" s="112">
        <f>SUM(J288:J292)</f>
        <v>18768.764</v>
      </c>
      <c r="K293" s="134"/>
      <c r="L293" s="110"/>
    </row>
    <row r="294" spans="1:12" ht="15">
      <c r="A294" s="137"/>
      <c r="B294" s="137"/>
      <c r="C294" s="138"/>
      <c r="D294" s="139"/>
      <c r="E294" s="138"/>
      <c r="F294" s="138"/>
      <c r="G294" s="138"/>
      <c r="H294" s="140"/>
      <c r="I294" s="138"/>
      <c r="J294" s="138"/>
      <c r="K294" s="138"/>
      <c r="L294" s="110"/>
    </row>
    <row r="295" spans="1:7" ht="15">
      <c r="A295" s="66"/>
      <c r="B295" s="66"/>
      <c r="C295" s="8"/>
      <c r="G295" t="s">
        <v>40</v>
      </c>
    </row>
  </sheetData>
  <sheetProtection/>
  <mergeCells count="170">
    <mergeCell ref="B240:B244"/>
    <mergeCell ref="K230:K234"/>
    <mergeCell ref="K200:K204"/>
    <mergeCell ref="B190:B194"/>
    <mergeCell ref="A195:A199"/>
    <mergeCell ref="B195:B199"/>
    <mergeCell ref="A200:A204"/>
    <mergeCell ref="B200:B204"/>
    <mergeCell ref="A205:A209"/>
    <mergeCell ref="B205:B209"/>
    <mergeCell ref="K255:K259"/>
    <mergeCell ref="K260:K264"/>
    <mergeCell ref="A265:A269"/>
    <mergeCell ref="B265:B269"/>
    <mergeCell ref="K235:K239"/>
    <mergeCell ref="K240:K244"/>
    <mergeCell ref="B235:B239"/>
    <mergeCell ref="A240:A244"/>
    <mergeCell ref="A288:B293"/>
    <mergeCell ref="B277:L277"/>
    <mergeCell ref="A270:B274"/>
    <mergeCell ref="A260:A264"/>
    <mergeCell ref="B260:B264"/>
    <mergeCell ref="B255:B259"/>
    <mergeCell ref="A255:A259"/>
    <mergeCell ref="A278:A282"/>
    <mergeCell ref="B278:B282"/>
    <mergeCell ref="A283:B287"/>
    <mergeCell ref="C89:C90"/>
    <mergeCell ref="A161:A169"/>
    <mergeCell ref="B161:B169"/>
    <mergeCell ref="K218:K221"/>
    <mergeCell ref="A95:A99"/>
    <mergeCell ref="A146:A150"/>
    <mergeCell ref="B146:B150"/>
    <mergeCell ref="A180:A184"/>
    <mergeCell ref="B151:B155"/>
    <mergeCell ref="A156:A160"/>
    <mergeCell ref="L84:L88"/>
    <mergeCell ref="L89:L94"/>
    <mergeCell ref="L95:L99"/>
    <mergeCell ref="C53:C54"/>
    <mergeCell ref="L44:L53"/>
    <mergeCell ref="A27:A31"/>
    <mergeCell ref="A89:A94"/>
    <mergeCell ref="B89:B94"/>
    <mergeCell ref="C55:C56"/>
    <mergeCell ref="K80:K83"/>
    <mergeCell ref="L77:L83"/>
    <mergeCell ref="A84:A88"/>
    <mergeCell ref="B136:B140"/>
    <mergeCell ref="A141:A145"/>
    <mergeCell ref="E24:E25"/>
    <mergeCell ref="H24:H25"/>
    <mergeCell ref="I24:I25"/>
    <mergeCell ref="B84:B88"/>
    <mergeCell ref="K84:K88"/>
    <mergeCell ref="B125:B130"/>
    <mergeCell ref="A13:L13"/>
    <mergeCell ref="L27:L30"/>
    <mergeCell ref="C37:C39"/>
    <mergeCell ref="B15:L15"/>
    <mergeCell ref="J24:J25"/>
    <mergeCell ref="L108:L210"/>
    <mergeCell ref="B106:L106"/>
    <mergeCell ref="C125:C126"/>
    <mergeCell ref="A77:A83"/>
    <mergeCell ref="B77:B83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9:E11"/>
    <mergeCell ref="E7:I7"/>
    <mergeCell ref="C48:C50"/>
    <mergeCell ref="C51:C52"/>
    <mergeCell ref="A105:L105"/>
    <mergeCell ref="K142:K144"/>
    <mergeCell ref="L72:L76"/>
    <mergeCell ref="A72:A76"/>
    <mergeCell ref="B72:B76"/>
    <mergeCell ref="A136:A140"/>
    <mergeCell ref="B14:L14"/>
    <mergeCell ref="B141:B145"/>
    <mergeCell ref="B175:B179"/>
    <mergeCell ref="A210:B214"/>
    <mergeCell ref="A218:A222"/>
    <mergeCell ref="B218:B222"/>
    <mergeCell ref="A216:L216"/>
    <mergeCell ref="A151:A155"/>
    <mergeCell ref="B156:B160"/>
    <mergeCell ref="B185:B189"/>
    <mergeCell ref="A190:A194"/>
    <mergeCell ref="A120:A124"/>
    <mergeCell ref="B120:B124"/>
    <mergeCell ref="A125:A130"/>
    <mergeCell ref="A223:B227"/>
    <mergeCell ref="B170:B174"/>
    <mergeCell ref="A175:A179"/>
    <mergeCell ref="A131:A135"/>
    <mergeCell ref="B131:B135"/>
    <mergeCell ref="B180:B184"/>
    <mergeCell ref="A185:A189"/>
    <mergeCell ref="A245:A249"/>
    <mergeCell ref="B229:L229"/>
    <mergeCell ref="B245:B249"/>
    <mergeCell ref="B250:B254"/>
    <mergeCell ref="A250:A254"/>
    <mergeCell ref="K245:K249"/>
    <mergeCell ref="K250:K254"/>
    <mergeCell ref="B230:B234"/>
    <mergeCell ref="A230:A234"/>
    <mergeCell ref="A235:A239"/>
    <mergeCell ref="F9:H9"/>
    <mergeCell ref="I9:I11"/>
    <mergeCell ref="F10:F11"/>
    <mergeCell ref="G10:H10"/>
    <mergeCell ref="B217:L217"/>
    <mergeCell ref="A228:K228"/>
    <mergeCell ref="K72:K76"/>
    <mergeCell ref="A170:A174"/>
    <mergeCell ref="B215:L215"/>
    <mergeCell ref="K157:K159"/>
    <mergeCell ref="A16:A20"/>
    <mergeCell ref="B16:B20"/>
    <mergeCell ref="K16:K20"/>
    <mergeCell ref="A21:A26"/>
    <mergeCell ref="K21:K26"/>
    <mergeCell ref="L16:L26"/>
    <mergeCell ref="C24:C25"/>
    <mergeCell ref="D24:D25"/>
    <mergeCell ref="B24:B26"/>
    <mergeCell ref="B27:B31"/>
    <mergeCell ref="A32:A36"/>
    <mergeCell ref="B32:B36"/>
    <mergeCell ref="K27:K31"/>
    <mergeCell ref="K32:K36"/>
    <mergeCell ref="L32:L36"/>
    <mergeCell ref="A37:A43"/>
    <mergeCell ref="B37:B43"/>
    <mergeCell ref="L37:L43"/>
    <mergeCell ref="A44:A56"/>
    <mergeCell ref="B44:B56"/>
    <mergeCell ref="A57:A61"/>
    <mergeCell ref="B57:B61"/>
    <mergeCell ref="K57:K61"/>
    <mergeCell ref="C44:C47"/>
    <mergeCell ref="L57:L61"/>
    <mergeCell ref="A62:A66"/>
    <mergeCell ref="B62:B66"/>
    <mergeCell ref="K62:K66"/>
    <mergeCell ref="L62:L66"/>
    <mergeCell ref="A67:A71"/>
    <mergeCell ref="B67:B71"/>
    <mergeCell ref="K67:K71"/>
    <mergeCell ref="L67:L71"/>
    <mergeCell ref="B95:B99"/>
    <mergeCell ref="A100:A104"/>
    <mergeCell ref="B100:B104"/>
    <mergeCell ref="A109:A114"/>
    <mergeCell ref="B109:B114"/>
    <mergeCell ref="B115:B119"/>
    <mergeCell ref="A115:A119"/>
    <mergeCell ref="B107:L107"/>
    <mergeCell ref="C109:C110"/>
  </mergeCells>
  <printOptions/>
  <pageMargins left="0.8661417322834646" right="0.7086614173228347" top="0" bottom="0" header="0.31496062992125984" footer="0.31496062992125984"/>
  <pageSetup fitToHeight="4" fitToWidth="1" horizontalDpi="600" verticalDpi="600" orientation="landscape" paperSize="9" scale="45" r:id="rId1"/>
  <rowBreaks count="3" manualBreakCount="3">
    <brk id="47" max="255" man="1"/>
    <brk id="142" max="255" man="1"/>
    <brk id="2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U4" sqref="U4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8.28125" style="0" customWidth="1"/>
    <col min="6" max="6" width="0" style="0" hidden="1" customWidth="1"/>
    <col min="7" max="7" width="8.28125" style="0" customWidth="1"/>
    <col min="8" max="8" width="11.28125" style="0" customWidth="1"/>
    <col min="9" max="9" width="10.0039062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1.140625" style="0" customWidth="1"/>
    <col min="16" max="16" width="8.1406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spans="2:22" ht="15"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U1" s="12" t="s">
        <v>179</v>
      </c>
      <c r="V1" s="12"/>
    </row>
    <row r="2" spans="2:22" ht="15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U2" s="12" t="s">
        <v>167</v>
      </c>
      <c r="V2" s="12"/>
    </row>
    <row r="3" spans="2:22" ht="15">
      <c r="B3" s="22"/>
      <c r="C3" s="22"/>
      <c r="D3" s="22"/>
      <c r="E3" s="22"/>
      <c r="F3" s="22"/>
      <c r="G3" s="39"/>
      <c r="H3" s="39"/>
      <c r="I3" s="39"/>
      <c r="J3" s="22"/>
      <c r="K3" s="205"/>
      <c r="L3" s="205"/>
      <c r="U3" s="12" t="s">
        <v>168</v>
      </c>
      <c r="V3" s="12"/>
    </row>
    <row r="4" spans="1:22" ht="15">
      <c r="A4" s="12"/>
      <c r="B4" s="10"/>
      <c r="C4" s="10"/>
      <c r="D4" s="10"/>
      <c r="E4" s="11"/>
      <c r="F4" s="10"/>
      <c r="G4" s="10"/>
      <c r="H4" s="10"/>
      <c r="I4" s="10"/>
      <c r="J4" s="18"/>
      <c r="K4" s="205"/>
      <c r="L4" s="205"/>
      <c r="M4" s="12"/>
      <c r="N4" s="12"/>
      <c r="O4" s="12"/>
      <c r="P4" s="12"/>
      <c r="Q4" s="12"/>
      <c r="R4" s="12"/>
      <c r="S4" s="12"/>
      <c r="T4" s="12"/>
      <c r="U4" s="12" t="s">
        <v>249</v>
      </c>
      <c r="V4" s="12"/>
    </row>
    <row r="5" spans="1:22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5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ht="18.75">
      <c r="E7" s="15" t="s">
        <v>70</v>
      </c>
    </row>
    <row r="8" spans="1:22" ht="38.25" customHeight="1">
      <c r="A8" s="231" t="s">
        <v>0</v>
      </c>
      <c r="B8" s="312" t="s">
        <v>19</v>
      </c>
      <c r="C8" s="312" t="s">
        <v>2</v>
      </c>
      <c r="D8" s="312" t="s">
        <v>81</v>
      </c>
      <c r="E8" s="231" t="s">
        <v>5</v>
      </c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 t="s">
        <v>23</v>
      </c>
      <c r="Q8" s="13"/>
      <c r="R8" s="13"/>
      <c r="S8" s="13"/>
      <c r="T8" s="13"/>
      <c r="U8" s="312" t="s">
        <v>82</v>
      </c>
      <c r="V8" s="312" t="s">
        <v>83</v>
      </c>
    </row>
    <row r="9" spans="1:22" ht="19.5" customHeight="1">
      <c r="A9" s="231"/>
      <c r="B9" s="313"/>
      <c r="C9" s="313"/>
      <c r="D9" s="313"/>
      <c r="E9" s="231" t="s">
        <v>22</v>
      </c>
      <c r="F9" s="41"/>
      <c r="G9" s="231" t="s">
        <v>84</v>
      </c>
      <c r="H9" s="231"/>
      <c r="I9" s="231"/>
      <c r="J9" s="231"/>
      <c r="K9" s="231"/>
      <c r="L9" s="231"/>
      <c r="M9" s="231"/>
      <c r="N9" s="231"/>
      <c r="O9" s="231"/>
      <c r="P9" s="231"/>
      <c r="Q9" s="28"/>
      <c r="R9" s="28"/>
      <c r="S9" s="28"/>
      <c r="T9" s="28"/>
      <c r="U9" s="313"/>
      <c r="V9" s="313"/>
    </row>
    <row r="10" spans="1:22" ht="30" customHeight="1">
      <c r="A10" s="231"/>
      <c r="B10" s="313"/>
      <c r="C10" s="313"/>
      <c r="D10" s="313"/>
      <c r="E10" s="231"/>
      <c r="F10" s="28" t="s">
        <v>24</v>
      </c>
      <c r="G10" s="231" t="s">
        <v>24</v>
      </c>
      <c r="H10" s="231"/>
      <c r="I10" s="231"/>
      <c r="J10" s="231"/>
      <c r="K10" s="28"/>
      <c r="L10" s="28"/>
      <c r="M10" s="28"/>
      <c r="N10" s="28"/>
      <c r="O10" s="231" t="s">
        <v>25</v>
      </c>
      <c r="P10" s="231"/>
      <c r="Q10" s="13" t="s">
        <v>85</v>
      </c>
      <c r="R10" s="13"/>
      <c r="S10" s="13"/>
      <c r="T10" s="13"/>
      <c r="U10" s="313"/>
      <c r="V10" s="313"/>
    </row>
    <row r="11" spans="1:22" ht="30" customHeight="1">
      <c r="A11" s="231"/>
      <c r="B11" s="313"/>
      <c r="C11" s="313"/>
      <c r="D11" s="313"/>
      <c r="E11" s="231"/>
      <c r="F11" s="28"/>
      <c r="G11" s="231" t="s">
        <v>217</v>
      </c>
      <c r="H11" s="231" t="s">
        <v>21</v>
      </c>
      <c r="I11" s="231"/>
      <c r="J11" s="41"/>
      <c r="K11" s="28"/>
      <c r="L11" s="28"/>
      <c r="M11" s="28"/>
      <c r="N11" s="28"/>
      <c r="O11" s="231"/>
      <c r="P11" s="231"/>
      <c r="Q11" s="28"/>
      <c r="R11" s="28"/>
      <c r="S11" s="28"/>
      <c r="T11" s="28"/>
      <c r="U11" s="313"/>
      <c r="V11" s="313"/>
    </row>
    <row r="12" spans="1:22" ht="57" customHeight="1">
      <c r="A12" s="231"/>
      <c r="B12" s="314"/>
      <c r="C12" s="314"/>
      <c r="D12" s="314"/>
      <c r="E12" s="231"/>
      <c r="F12" s="28"/>
      <c r="G12" s="231"/>
      <c r="H12" s="46" t="s">
        <v>219</v>
      </c>
      <c r="I12" s="46" t="s">
        <v>221</v>
      </c>
      <c r="J12" s="28"/>
      <c r="K12" s="28"/>
      <c r="L12" s="28"/>
      <c r="M12" s="28"/>
      <c r="N12" s="28"/>
      <c r="O12" s="231"/>
      <c r="P12" s="231"/>
      <c r="Q12" s="14"/>
      <c r="R12" s="14"/>
      <c r="S12" s="14"/>
      <c r="T12" s="14"/>
      <c r="U12" s="314"/>
      <c r="V12" s="314"/>
    </row>
    <row r="13" spans="1:22" ht="1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62">
        <v>6</v>
      </c>
      <c r="G13" s="60">
        <v>6</v>
      </c>
      <c r="H13" s="60">
        <v>7</v>
      </c>
      <c r="I13" s="60">
        <v>8</v>
      </c>
      <c r="J13" s="63"/>
      <c r="K13" s="63"/>
      <c r="L13" s="63"/>
      <c r="M13" s="63"/>
      <c r="N13" s="64"/>
      <c r="O13" s="16">
        <v>9</v>
      </c>
      <c r="P13" s="16">
        <v>10</v>
      </c>
      <c r="Q13" s="309">
        <v>11</v>
      </c>
      <c r="R13" s="310"/>
      <c r="S13" s="310"/>
      <c r="T13" s="310"/>
      <c r="U13" s="311"/>
      <c r="V13" s="16">
        <v>12</v>
      </c>
    </row>
    <row r="14" spans="1:22" ht="18.75">
      <c r="A14" s="315" t="s">
        <v>103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</row>
    <row r="15" spans="1:22" s="17" customFormat="1" ht="27.75" customHeight="1">
      <c r="A15" s="270" t="s">
        <v>118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</row>
    <row r="16" spans="1:22" ht="26.25" customHeight="1">
      <c r="A16" s="306" t="s">
        <v>119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8"/>
    </row>
    <row r="17" spans="1:22" ht="26.25" customHeight="1">
      <c r="A17" s="238" t="s">
        <v>9</v>
      </c>
      <c r="B17" s="238" t="s">
        <v>86</v>
      </c>
      <c r="C17" s="104">
        <v>2017</v>
      </c>
      <c r="D17" s="141">
        <f>O17</f>
        <v>25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>
        <v>25</v>
      </c>
      <c r="P17" s="107"/>
      <c r="Q17" s="107"/>
      <c r="R17" s="107"/>
      <c r="S17" s="107"/>
      <c r="T17" s="107"/>
      <c r="U17" s="241" t="s">
        <v>33</v>
      </c>
      <c r="V17" s="241" t="s">
        <v>88</v>
      </c>
    </row>
    <row r="18" spans="1:22" ht="26.25" customHeight="1">
      <c r="A18" s="239"/>
      <c r="B18" s="239"/>
      <c r="C18" s="104">
        <v>2018</v>
      </c>
      <c r="D18" s="141">
        <v>25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1">
        <f>D18</f>
        <v>25</v>
      </c>
      <c r="P18" s="110"/>
      <c r="Q18" s="110"/>
      <c r="R18" s="110" t="s">
        <v>87</v>
      </c>
      <c r="S18" s="110"/>
      <c r="T18" s="110"/>
      <c r="U18" s="241"/>
      <c r="V18" s="241"/>
    </row>
    <row r="19" spans="1:22" ht="15">
      <c r="A19" s="239"/>
      <c r="B19" s="239"/>
      <c r="C19" s="104">
        <v>2019</v>
      </c>
      <c r="D19" s="141">
        <f>O19</f>
        <v>38.5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1">
        <v>38.5</v>
      </c>
      <c r="P19" s="110"/>
      <c r="Q19" s="110"/>
      <c r="R19" s="143"/>
      <c r="S19" s="143"/>
      <c r="T19" s="143"/>
      <c r="U19" s="241"/>
      <c r="V19" s="241"/>
    </row>
    <row r="20" spans="1:22" ht="15">
      <c r="A20" s="239"/>
      <c r="B20" s="239"/>
      <c r="C20" s="104">
        <v>2020</v>
      </c>
      <c r="D20" s="141">
        <v>25</v>
      </c>
      <c r="E20" s="142"/>
      <c r="F20" s="142"/>
      <c r="G20" s="142"/>
      <c r="H20" s="142"/>
      <c r="I20" s="142"/>
      <c r="J20" s="294"/>
      <c r="K20" s="294"/>
      <c r="L20" s="294"/>
      <c r="M20" s="294"/>
      <c r="N20" s="294"/>
      <c r="O20" s="141">
        <f>D20</f>
        <v>25</v>
      </c>
      <c r="P20" s="110"/>
      <c r="Q20" s="110"/>
      <c r="R20" s="143"/>
      <c r="S20" s="143"/>
      <c r="T20" s="143"/>
      <c r="U20" s="241"/>
      <c r="V20" s="241"/>
    </row>
    <row r="21" spans="1:22" ht="15">
      <c r="A21" s="240"/>
      <c r="B21" s="240"/>
      <c r="C21" s="104">
        <v>2021</v>
      </c>
      <c r="D21" s="141">
        <f>O21</f>
        <v>25</v>
      </c>
      <c r="E21" s="142"/>
      <c r="F21" s="142"/>
      <c r="G21" s="142"/>
      <c r="H21" s="142"/>
      <c r="I21" s="142"/>
      <c r="J21" s="144"/>
      <c r="K21" s="144"/>
      <c r="L21" s="144"/>
      <c r="M21" s="144"/>
      <c r="N21" s="144"/>
      <c r="O21" s="141">
        <v>25</v>
      </c>
      <c r="P21" s="110"/>
      <c r="Q21" s="110"/>
      <c r="R21" s="143"/>
      <c r="S21" s="143"/>
      <c r="T21" s="143"/>
      <c r="U21" s="104"/>
      <c r="V21" s="104"/>
    </row>
    <row r="22" spans="1:22" ht="14.25" customHeight="1">
      <c r="A22" s="238">
        <v>2</v>
      </c>
      <c r="B22" s="238" t="s">
        <v>89</v>
      </c>
      <c r="C22" s="104">
        <v>2017</v>
      </c>
      <c r="D22" s="141">
        <f>O22</f>
        <v>120</v>
      </c>
      <c r="E22" s="142"/>
      <c r="F22" s="142"/>
      <c r="G22" s="142"/>
      <c r="H22" s="142"/>
      <c r="I22" s="142"/>
      <c r="J22" s="144"/>
      <c r="K22" s="144"/>
      <c r="L22" s="144"/>
      <c r="M22" s="144"/>
      <c r="N22" s="144"/>
      <c r="O22" s="141">
        <v>120</v>
      </c>
      <c r="P22" s="110"/>
      <c r="Q22" s="110"/>
      <c r="R22" s="143"/>
      <c r="S22" s="241" t="s">
        <v>33</v>
      </c>
      <c r="T22" s="241"/>
      <c r="U22" s="241"/>
      <c r="V22" s="241" t="s">
        <v>90</v>
      </c>
    </row>
    <row r="23" spans="1:22" ht="24" customHeight="1">
      <c r="A23" s="239"/>
      <c r="B23" s="239"/>
      <c r="C23" s="241">
        <v>2018</v>
      </c>
      <c r="D23" s="295">
        <f>O23</f>
        <v>70</v>
      </c>
      <c r="E23" s="142"/>
      <c r="F23" s="142"/>
      <c r="G23" s="142"/>
      <c r="H23" s="142"/>
      <c r="I23" s="142"/>
      <c r="J23" s="142"/>
      <c r="K23" s="145"/>
      <c r="L23" s="145"/>
      <c r="M23" s="145"/>
      <c r="N23" s="145"/>
      <c r="O23" s="295">
        <v>70</v>
      </c>
      <c r="P23" s="241"/>
      <c r="Q23" s="110"/>
      <c r="R23" s="110"/>
      <c r="S23" s="241"/>
      <c r="T23" s="241"/>
      <c r="U23" s="241"/>
      <c r="V23" s="241"/>
    </row>
    <row r="24" spans="1:22" ht="25.5" customHeight="1" hidden="1">
      <c r="A24" s="239"/>
      <c r="B24" s="239"/>
      <c r="C24" s="241"/>
      <c r="D24" s="295"/>
      <c r="E24" s="142"/>
      <c r="F24" s="142"/>
      <c r="G24" s="142"/>
      <c r="H24" s="142"/>
      <c r="I24" s="142"/>
      <c r="J24" s="142"/>
      <c r="K24" s="145"/>
      <c r="L24" s="145"/>
      <c r="M24" s="145"/>
      <c r="N24" s="145"/>
      <c r="O24" s="295"/>
      <c r="P24" s="241"/>
      <c r="Q24" s="110"/>
      <c r="R24" s="110"/>
      <c r="S24" s="241"/>
      <c r="T24" s="241"/>
      <c r="U24" s="241"/>
      <c r="V24" s="241"/>
    </row>
    <row r="25" spans="1:22" ht="15">
      <c r="A25" s="239"/>
      <c r="B25" s="239"/>
      <c r="C25" s="104">
        <v>2019</v>
      </c>
      <c r="D25" s="141">
        <f aca="true" t="shared" si="0" ref="D25:D33">O25</f>
        <v>150</v>
      </c>
      <c r="E25" s="142"/>
      <c r="F25" s="142"/>
      <c r="G25" s="142"/>
      <c r="H25" s="142"/>
      <c r="I25" s="142"/>
      <c r="J25" s="142"/>
      <c r="K25" s="145"/>
      <c r="L25" s="145"/>
      <c r="M25" s="145"/>
      <c r="N25" s="145"/>
      <c r="O25" s="141">
        <v>150</v>
      </c>
      <c r="P25" s="110"/>
      <c r="Q25" s="110"/>
      <c r="R25" s="110"/>
      <c r="S25" s="241"/>
      <c r="T25" s="241"/>
      <c r="U25" s="241"/>
      <c r="V25" s="241"/>
    </row>
    <row r="26" spans="1:22" ht="33" customHeight="1">
      <c r="A26" s="239"/>
      <c r="B26" s="239"/>
      <c r="C26" s="104">
        <v>2020</v>
      </c>
      <c r="D26" s="141">
        <f t="shared" si="0"/>
        <v>120</v>
      </c>
      <c r="E26" s="142"/>
      <c r="F26" s="142"/>
      <c r="G26" s="142"/>
      <c r="H26" s="142"/>
      <c r="I26" s="142"/>
      <c r="J26" s="142"/>
      <c r="K26" s="145"/>
      <c r="L26" s="145"/>
      <c r="M26" s="145"/>
      <c r="N26" s="145"/>
      <c r="O26" s="141">
        <v>120</v>
      </c>
      <c r="P26" s="110"/>
      <c r="Q26" s="110"/>
      <c r="R26" s="110"/>
      <c r="S26" s="241"/>
      <c r="T26" s="241"/>
      <c r="U26" s="241"/>
      <c r="V26" s="241"/>
    </row>
    <row r="27" spans="1:22" ht="15.75" customHeight="1">
      <c r="A27" s="240"/>
      <c r="B27" s="240"/>
      <c r="C27" s="104">
        <v>2021</v>
      </c>
      <c r="D27" s="141">
        <f t="shared" si="0"/>
        <v>120</v>
      </c>
      <c r="E27" s="142"/>
      <c r="F27" s="142"/>
      <c r="G27" s="142"/>
      <c r="H27" s="142"/>
      <c r="I27" s="142"/>
      <c r="J27" s="142"/>
      <c r="K27" s="145"/>
      <c r="L27" s="145"/>
      <c r="M27" s="145"/>
      <c r="N27" s="145"/>
      <c r="O27" s="141">
        <v>120</v>
      </c>
      <c r="P27" s="110"/>
      <c r="Q27" s="110"/>
      <c r="R27" s="110"/>
      <c r="S27" s="104"/>
      <c r="T27" s="104"/>
      <c r="U27" s="104"/>
      <c r="V27" s="104"/>
    </row>
    <row r="28" spans="1:22" ht="21" customHeight="1">
      <c r="A28" s="238">
        <v>3</v>
      </c>
      <c r="B28" s="238" t="s">
        <v>91</v>
      </c>
      <c r="C28" s="104">
        <v>2017</v>
      </c>
      <c r="D28" s="141">
        <f t="shared" si="0"/>
        <v>40</v>
      </c>
      <c r="E28" s="141"/>
      <c r="F28" s="141"/>
      <c r="G28" s="141"/>
      <c r="H28" s="141"/>
      <c r="I28" s="141"/>
      <c r="J28" s="141"/>
      <c r="K28" s="145"/>
      <c r="L28" s="145"/>
      <c r="M28" s="145"/>
      <c r="N28" s="145"/>
      <c r="O28" s="141">
        <v>40</v>
      </c>
      <c r="P28" s="110"/>
      <c r="Q28" s="110"/>
      <c r="R28" s="110"/>
      <c r="S28" s="104"/>
      <c r="T28" s="241" t="s">
        <v>33</v>
      </c>
      <c r="U28" s="241"/>
      <c r="V28" s="241" t="s">
        <v>92</v>
      </c>
    </row>
    <row r="29" spans="1:22" ht="14.25" customHeight="1">
      <c r="A29" s="239"/>
      <c r="B29" s="239"/>
      <c r="C29" s="104">
        <v>2018</v>
      </c>
      <c r="D29" s="146">
        <f t="shared" si="0"/>
        <v>160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6">
        <f>40+70+50</f>
        <v>160</v>
      </c>
      <c r="P29" s="110"/>
      <c r="Q29" s="110"/>
      <c r="R29" s="110"/>
      <c r="S29" s="110"/>
      <c r="T29" s="241"/>
      <c r="U29" s="241"/>
      <c r="V29" s="241"/>
    </row>
    <row r="30" spans="1:22" ht="21" customHeight="1">
      <c r="A30" s="239"/>
      <c r="B30" s="239"/>
      <c r="C30" s="119">
        <v>2019</v>
      </c>
      <c r="D30" s="146">
        <f t="shared" si="0"/>
        <v>120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6">
        <v>120</v>
      </c>
      <c r="P30" s="110"/>
      <c r="Q30" s="110"/>
      <c r="R30" s="110"/>
      <c r="S30" s="110"/>
      <c r="T30" s="241"/>
      <c r="U30" s="241"/>
      <c r="V30" s="241"/>
    </row>
    <row r="31" spans="1:22" ht="24" customHeight="1">
      <c r="A31" s="239"/>
      <c r="B31" s="239"/>
      <c r="C31" s="119">
        <v>2020</v>
      </c>
      <c r="D31" s="146">
        <f t="shared" si="0"/>
        <v>40</v>
      </c>
      <c r="E31" s="147"/>
      <c r="F31" s="147"/>
      <c r="G31" s="147"/>
      <c r="H31" s="147"/>
      <c r="I31" s="147"/>
      <c r="J31" s="147"/>
      <c r="K31" s="148"/>
      <c r="L31" s="148"/>
      <c r="M31" s="148"/>
      <c r="N31" s="148"/>
      <c r="O31" s="146">
        <v>40</v>
      </c>
      <c r="P31" s="110"/>
      <c r="Q31" s="110"/>
      <c r="R31" s="110"/>
      <c r="S31" s="110"/>
      <c r="T31" s="241"/>
      <c r="U31" s="241"/>
      <c r="V31" s="241"/>
    </row>
    <row r="32" spans="1:22" ht="20.25" customHeight="1">
      <c r="A32" s="240"/>
      <c r="B32" s="240"/>
      <c r="C32" s="119">
        <v>2021</v>
      </c>
      <c r="D32" s="146">
        <f t="shared" si="0"/>
        <v>40</v>
      </c>
      <c r="E32" s="147"/>
      <c r="F32" s="147"/>
      <c r="G32" s="147"/>
      <c r="H32" s="147"/>
      <c r="I32" s="147"/>
      <c r="J32" s="147"/>
      <c r="K32" s="148"/>
      <c r="L32" s="148"/>
      <c r="M32" s="148"/>
      <c r="N32" s="148"/>
      <c r="O32" s="146">
        <v>40</v>
      </c>
      <c r="P32" s="110"/>
      <c r="Q32" s="110"/>
      <c r="R32" s="110"/>
      <c r="S32" s="110"/>
      <c r="T32" s="104"/>
      <c r="U32" s="104"/>
      <c r="V32" s="104"/>
    </row>
    <row r="33" spans="1:22" ht="24" customHeight="1">
      <c r="A33" s="238" t="s">
        <v>49</v>
      </c>
      <c r="B33" s="291" t="s">
        <v>93</v>
      </c>
      <c r="C33" s="119">
        <v>2017</v>
      </c>
      <c r="D33" s="146">
        <f t="shared" si="0"/>
        <v>163.5</v>
      </c>
      <c r="E33" s="147"/>
      <c r="F33" s="147"/>
      <c r="G33" s="147"/>
      <c r="H33" s="147"/>
      <c r="I33" s="147"/>
      <c r="J33" s="147"/>
      <c r="K33" s="148"/>
      <c r="L33" s="148"/>
      <c r="M33" s="148"/>
      <c r="N33" s="148"/>
      <c r="O33" s="146">
        <v>163.5</v>
      </c>
      <c r="P33" s="110"/>
      <c r="Q33" s="110"/>
      <c r="R33" s="110"/>
      <c r="S33" s="110"/>
      <c r="T33" s="104"/>
      <c r="U33" s="241" t="s">
        <v>33</v>
      </c>
      <c r="V33" s="241" t="s">
        <v>94</v>
      </c>
    </row>
    <row r="34" spans="1:22" ht="28.5" customHeight="1">
      <c r="A34" s="239"/>
      <c r="B34" s="292"/>
      <c r="C34" s="104">
        <v>2018</v>
      </c>
      <c r="D34" s="141">
        <v>163.5</v>
      </c>
      <c r="E34" s="142"/>
      <c r="F34" s="142"/>
      <c r="G34" s="142"/>
      <c r="H34" s="142"/>
      <c r="I34" s="142"/>
      <c r="J34" s="142"/>
      <c r="K34" s="295"/>
      <c r="L34" s="295"/>
      <c r="M34" s="295"/>
      <c r="N34" s="295"/>
      <c r="O34" s="141">
        <f>163.5-70</f>
        <v>93.5</v>
      </c>
      <c r="P34" s="110"/>
      <c r="Q34" s="110"/>
      <c r="R34" s="110"/>
      <c r="S34" s="110"/>
      <c r="T34" s="110"/>
      <c r="U34" s="241"/>
      <c r="V34" s="241"/>
    </row>
    <row r="35" spans="1:22" ht="15">
      <c r="A35" s="239"/>
      <c r="B35" s="292"/>
      <c r="C35" s="104">
        <v>2019</v>
      </c>
      <c r="D35" s="141">
        <f>O35</f>
        <v>140</v>
      </c>
      <c r="E35" s="142"/>
      <c r="F35" s="142"/>
      <c r="G35" s="142"/>
      <c r="H35" s="142"/>
      <c r="I35" s="142"/>
      <c r="J35" s="142"/>
      <c r="K35" s="295"/>
      <c r="L35" s="295"/>
      <c r="M35" s="295"/>
      <c r="N35" s="295"/>
      <c r="O35" s="141">
        <v>140</v>
      </c>
      <c r="P35" s="110"/>
      <c r="Q35" s="110"/>
      <c r="R35" s="110"/>
      <c r="S35" s="110"/>
      <c r="T35" s="110"/>
      <c r="U35" s="241"/>
      <c r="V35" s="241"/>
    </row>
    <row r="36" spans="1:22" ht="18.75" customHeight="1">
      <c r="A36" s="239"/>
      <c r="B36" s="292"/>
      <c r="C36" s="104">
        <v>2020</v>
      </c>
      <c r="D36" s="141">
        <v>163.5</v>
      </c>
      <c r="E36" s="142"/>
      <c r="F36" s="142"/>
      <c r="G36" s="142"/>
      <c r="H36" s="142"/>
      <c r="I36" s="142"/>
      <c r="J36" s="142"/>
      <c r="K36" s="295"/>
      <c r="L36" s="295"/>
      <c r="M36" s="295"/>
      <c r="N36" s="295"/>
      <c r="O36" s="141">
        <v>163.5</v>
      </c>
      <c r="P36" s="110"/>
      <c r="Q36" s="110"/>
      <c r="R36" s="110"/>
      <c r="S36" s="110"/>
      <c r="T36" s="110"/>
      <c r="U36" s="241"/>
      <c r="V36" s="241"/>
    </row>
    <row r="37" spans="1:22" ht="18.75" customHeight="1">
      <c r="A37" s="240"/>
      <c r="B37" s="293"/>
      <c r="C37" s="104">
        <v>2021</v>
      </c>
      <c r="D37" s="141">
        <f>O37</f>
        <v>163.5</v>
      </c>
      <c r="E37" s="142"/>
      <c r="F37" s="142"/>
      <c r="G37" s="142"/>
      <c r="H37" s="142"/>
      <c r="I37" s="142"/>
      <c r="J37" s="142"/>
      <c r="K37" s="141"/>
      <c r="L37" s="141"/>
      <c r="M37" s="141"/>
      <c r="N37" s="141"/>
      <c r="O37" s="141">
        <v>163.5</v>
      </c>
      <c r="P37" s="110"/>
      <c r="Q37" s="110"/>
      <c r="R37" s="110"/>
      <c r="S37" s="110"/>
      <c r="T37" s="110"/>
      <c r="U37" s="104"/>
      <c r="V37" s="104"/>
    </row>
    <row r="38" spans="1:22" ht="18.75" customHeight="1">
      <c r="A38" s="238" t="s">
        <v>55</v>
      </c>
      <c r="B38" s="238" t="s">
        <v>95</v>
      </c>
      <c r="C38" s="104">
        <v>2017</v>
      </c>
      <c r="D38" s="141">
        <f>O38</f>
        <v>10</v>
      </c>
      <c r="E38" s="142"/>
      <c r="F38" s="142"/>
      <c r="G38" s="142"/>
      <c r="H38" s="142"/>
      <c r="I38" s="142"/>
      <c r="J38" s="142"/>
      <c r="K38" s="141"/>
      <c r="L38" s="141"/>
      <c r="M38" s="141"/>
      <c r="N38" s="141"/>
      <c r="O38" s="141">
        <v>10</v>
      </c>
      <c r="P38" s="110"/>
      <c r="Q38" s="110"/>
      <c r="R38" s="110"/>
      <c r="S38" s="110"/>
      <c r="T38" s="110"/>
      <c r="U38" s="241" t="s">
        <v>33</v>
      </c>
      <c r="V38" s="241" t="s">
        <v>96</v>
      </c>
    </row>
    <row r="39" spans="1:22" ht="16.5" customHeight="1">
      <c r="A39" s="239"/>
      <c r="B39" s="239"/>
      <c r="C39" s="104">
        <v>2018</v>
      </c>
      <c r="D39" s="141">
        <v>10</v>
      </c>
      <c r="E39" s="142"/>
      <c r="F39" s="142"/>
      <c r="G39" s="142"/>
      <c r="H39" s="142"/>
      <c r="I39" s="142"/>
      <c r="J39" s="142"/>
      <c r="K39" s="142"/>
      <c r="L39" s="295"/>
      <c r="M39" s="295"/>
      <c r="N39" s="295"/>
      <c r="O39" s="141">
        <v>10</v>
      </c>
      <c r="P39" s="241"/>
      <c r="Q39" s="241"/>
      <c r="R39" s="241"/>
      <c r="S39" s="241"/>
      <c r="T39" s="241"/>
      <c r="U39" s="241"/>
      <c r="V39" s="241"/>
    </row>
    <row r="40" spans="1:22" ht="15">
      <c r="A40" s="239"/>
      <c r="B40" s="239"/>
      <c r="C40" s="104">
        <v>2019</v>
      </c>
      <c r="D40" s="141">
        <v>10</v>
      </c>
      <c r="E40" s="142"/>
      <c r="F40" s="142"/>
      <c r="G40" s="142"/>
      <c r="H40" s="142"/>
      <c r="I40" s="142"/>
      <c r="J40" s="142"/>
      <c r="K40" s="142"/>
      <c r="L40" s="295"/>
      <c r="M40" s="295"/>
      <c r="N40" s="295"/>
      <c r="O40" s="141">
        <v>10</v>
      </c>
      <c r="P40" s="241"/>
      <c r="Q40" s="241"/>
      <c r="R40" s="241"/>
      <c r="S40" s="241"/>
      <c r="T40" s="241"/>
      <c r="U40" s="241"/>
      <c r="V40" s="241"/>
    </row>
    <row r="41" spans="1:22" ht="21" customHeight="1">
      <c r="A41" s="239"/>
      <c r="B41" s="239"/>
      <c r="C41" s="104">
        <v>2020</v>
      </c>
      <c r="D41" s="141">
        <v>10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1">
        <f>10</f>
        <v>10</v>
      </c>
      <c r="P41" s="241"/>
      <c r="Q41" s="241"/>
      <c r="R41" s="241"/>
      <c r="S41" s="241"/>
      <c r="T41" s="241"/>
      <c r="U41" s="241"/>
      <c r="V41" s="241"/>
    </row>
    <row r="42" spans="1:22" ht="21" customHeight="1">
      <c r="A42" s="240"/>
      <c r="B42" s="240"/>
      <c r="C42" s="104">
        <v>2021</v>
      </c>
      <c r="D42" s="141">
        <f>O42</f>
        <v>10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1">
        <v>10</v>
      </c>
      <c r="P42" s="104"/>
      <c r="Q42" s="104"/>
      <c r="R42" s="104"/>
      <c r="S42" s="104"/>
      <c r="T42" s="104"/>
      <c r="U42" s="104"/>
      <c r="V42" s="104"/>
    </row>
    <row r="43" spans="1:22" ht="21" customHeight="1">
      <c r="A43" s="238"/>
      <c r="B43" s="288" t="s">
        <v>215</v>
      </c>
      <c r="C43" s="111">
        <v>2017</v>
      </c>
      <c r="D43" s="149">
        <f>O43</f>
        <v>358.5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9">
        <f>O38+O33+O28+O22+O17+O52</f>
        <v>358.5</v>
      </c>
      <c r="P43" s="104"/>
      <c r="Q43" s="104"/>
      <c r="R43" s="104"/>
      <c r="S43" s="104"/>
      <c r="T43" s="104"/>
      <c r="U43" s="104"/>
      <c r="V43" s="104"/>
    </row>
    <row r="44" spans="1:22" ht="21" customHeight="1">
      <c r="A44" s="239"/>
      <c r="B44" s="289"/>
      <c r="C44" s="111">
        <v>2018</v>
      </c>
      <c r="D44" s="149">
        <f>SUM(E44:O44)</f>
        <v>358.5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49">
        <f>SUM(O18+O23+O29+O34+O39+O53)</f>
        <v>358.5</v>
      </c>
      <c r="P44" s="104"/>
      <c r="Q44" s="104"/>
      <c r="R44" s="104"/>
      <c r="S44" s="104"/>
      <c r="T44" s="104"/>
      <c r="U44" s="104"/>
      <c r="V44" s="104"/>
    </row>
    <row r="45" spans="1:22" ht="21" customHeight="1">
      <c r="A45" s="239"/>
      <c r="B45" s="289"/>
      <c r="C45" s="111">
        <v>2019</v>
      </c>
      <c r="D45" s="149">
        <f>SUM(E45:O45)</f>
        <v>458.5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49">
        <f>SUM(O19+O25+O30+O35+O40)</f>
        <v>458.5</v>
      </c>
      <c r="P45" s="104"/>
      <c r="Q45" s="104"/>
      <c r="R45" s="104"/>
      <c r="S45" s="104"/>
      <c r="T45" s="104"/>
      <c r="U45" s="104"/>
      <c r="V45" s="104"/>
    </row>
    <row r="46" spans="1:22" ht="21" customHeight="1">
      <c r="A46" s="239"/>
      <c r="B46" s="289"/>
      <c r="C46" s="111">
        <v>2020</v>
      </c>
      <c r="D46" s="149">
        <f>SUM(E46:O46)</f>
        <v>358.5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49">
        <f>O41+O36+O31+O26+O20</f>
        <v>358.5</v>
      </c>
      <c r="P46" s="104"/>
      <c r="Q46" s="104"/>
      <c r="R46" s="104"/>
      <c r="S46" s="104"/>
      <c r="T46" s="104"/>
      <c r="U46" s="104"/>
      <c r="V46" s="104"/>
    </row>
    <row r="47" spans="1:22" ht="21" customHeight="1">
      <c r="A47" s="240"/>
      <c r="B47" s="290"/>
      <c r="C47" s="111">
        <v>2021</v>
      </c>
      <c r="D47" s="149">
        <f>O47</f>
        <v>358.5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49">
        <f>O42+O37+O32+O27+O21</f>
        <v>358.5</v>
      </c>
      <c r="P47" s="104"/>
      <c r="Q47" s="104"/>
      <c r="R47" s="104"/>
      <c r="S47" s="104"/>
      <c r="T47" s="104"/>
      <c r="U47" s="104"/>
      <c r="V47" s="104"/>
    </row>
    <row r="48" spans="1:22" ht="19.5" customHeight="1">
      <c r="A48" s="104"/>
      <c r="B48" s="111"/>
      <c r="C48" s="151" t="s">
        <v>233</v>
      </c>
      <c r="D48" s="149">
        <f>SUM(D43:D47)</f>
        <v>1892.5</v>
      </c>
      <c r="E48" s="152">
        <f>SUM(E44:E46)</f>
        <v>0</v>
      </c>
      <c r="F48" s="153"/>
      <c r="G48" s="153"/>
      <c r="H48" s="153"/>
      <c r="I48" s="153"/>
      <c r="J48" s="153"/>
      <c r="K48" s="153"/>
      <c r="L48" s="153"/>
      <c r="M48" s="153"/>
      <c r="N48" s="149">
        <v>430</v>
      </c>
      <c r="O48" s="152">
        <f>SUM(O43:O47)</f>
        <v>1892.5</v>
      </c>
      <c r="P48" s="154"/>
      <c r="Q48" s="154"/>
      <c r="R48" s="154"/>
      <c r="S48" s="154"/>
      <c r="T48" s="154"/>
      <c r="U48" s="154"/>
      <c r="V48" s="151"/>
    </row>
    <row r="49" spans="1:22" ht="18.75" customHeight="1">
      <c r="A49" s="304" t="s">
        <v>99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</row>
    <row r="50" spans="1:22" ht="33" customHeight="1">
      <c r="A50" s="296" t="s">
        <v>203</v>
      </c>
      <c r="B50" s="298" t="s">
        <v>204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300"/>
    </row>
    <row r="51" spans="1:22" ht="18" customHeight="1" hidden="1">
      <c r="A51" s="297"/>
      <c r="B51" s="301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3"/>
    </row>
    <row r="52" spans="1:22" ht="33" customHeight="1">
      <c r="A52" s="238" t="s">
        <v>9</v>
      </c>
      <c r="B52" s="238" t="s">
        <v>202</v>
      </c>
      <c r="C52" s="119">
        <v>2017</v>
      </c>
      <c r="D52" s="146">
        <f aca="true" t="shared" si="1" ref="D52:D68">O52</f>
        <v>0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6">
        <v>0</v>
      </c>
      <c r="P52" s="104"/>
      <c r="Q52" s="104"/>
      <c r="R52" s="104"/>
      <c r="S52" s="104"/>
      <c r="T52" s="104"/>
      <c r="U52" s="316" t="s">
        <v>51</v>
      </c>
      <c r="V52" s="238"/>
    </row>
    <row r="53" spans="1:22" ht="15">
      <c r="A53" s="239"/>
      <c r="B53" s="239"/>
      <c r="C53" s="119">
        <v>2018</v>
      </c>
      <c r="D53" s="146">
        <f t="shared" si="1"/>
        <v>0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55">
        <v>0</v>
      </c>
      <c r="P53" s="104"/>
      <c r="Q53" s="104"/>
      <c r="R53" s="104"/>
      <c r="S53" s="104"/>
      <c r="T53" s="104"/>
      <c r="U53" s="317"/>
      <c r="V53" s="239"/>
    </row>
    <row r="54" spans="1:22" ht="15">
      <c r="A54" s="239"/>
      <c r="B54" s="239"/>
      <c r="C54" s="119">
        <v>2019</v>
      </c>
      <c r="D54" s="146">
        <v>5000</v>
      </c>
      <c r="E54" s="147"/>
      <c r="F54" s="147">
        <v>5000</v>
      </c>
      <c r="G54" s="147"/>
      <c r="H54" s="147"/>
      <c r="I54" s="146">
        <v>5000</v>
      </c>
      <c r="J54" s="147"/>
      <c r="K54" s="147"/>
      <c r="L54" s="147"/>
      <c r="M54" s="147"/>
      <c r="N54" s="147"/>
      <c r="O54" s="156">
        <v>0</v>
      </c>
      <c r="P54" s="104"/>
      <c r="Q54" s="104"/>
      <c r="R54" s="104"/>
      <c r="S54" s="104"/>
      <c r="T54" s="104"/>
      <c r="U54" s="317"/>
      <c r="V54" s="239"/>
    </row>
    <row r="55" spans="1:22" ht="14.25" customHeight="1">
      <c r="A55" s="239"/>
      <c r="B55" s="239"/>
      <c r="C55" s="119">
        <v>2020</v>
      </c>
      <c r="D55" s="146">
        <v>4000</v>
      </c>
      <c r="E55" s="147"/>
      <c r="F55" s="147">
        <v>4000</v>
      </c>
      <c r="G55" s="147"/>
      <c r="H55" s="147"/>
      <c r="I55" s="146">
        <v>4000</v>
      </c>
      <c r="J55" s="147"/>
      <c r="K55" s="147"/>
      <c r="L55" s="147"/>
      <c r="M55" s="147"/>
      <c r="N55" s="147"/>
      <c r="O55" s="156">
        <v>0</v>
      </c>
      <c r="P55" s="104"/>
      <c r="Q55" s="104"/>
      <c r="R55" s="104"/>
      <c r="S55" s="104"/>
      <c r="T55" s="104"/>
      <c r="U55" s="317"/>
      <c r="V55" s="239"/>
    </row>
    <row r="56" spans="1:22" ht="14.25" customHeight="1">
      <c r="A56" s="240"/>
      <c r="B56" s="240"/>
      <c r="C56" s="119">
        <v>2021</v>
      </c>
      <c r="D56" s="146">
        <f>I56</f>
        <v>0</v>
      </c>
      <c r="E56" s="147"/>
      <c r="F56" s="147"/>
      <c r="G56" s="147"/>
      <c r="H56" s="147"/>
      <c r="I56" s="146">
        <v>0</v>
      </c>
      <c r="J56" s="147"/>
      <c r="K56" s="147"/>
      <c r="L56" s="147"/>
      <c r="M56" s="147"/>
      <c r="N56" s="147"/>
      <c r="O56" s="156">
        <v>0</v>
      </c>
      <c r="P56" s="104"/>
      <c r="Q56" s="104"/>
      <c r="R56" s="104"/>
      <c r="S56" s="104"/>
      <c r="T56" s="104"/>
      <c r="U56" s="317"/>
      <c r="V56" s="239"/>
    </row>
    <row r="57" spans="1:22" ht="14.25" customHeight="1">
      <c r="A57" s="238" t="s">
        <v>120</v>
      </c>
      <c r="B57" s="238" t="s">
        <v>213</v>
      </c>
      <c r="C57" s="119">
        <v>2017</v>
      </c>
      <c r="D57" s="146">
        <f t="shared" si="1"/>
        <v>0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6">
        <v>0</v>
      </c>
      <c r="P57" s="104"/>
      <c r="Q57" s="104"/>
      <c r="R57" s="104"/>
      <c r="S57" s="104"/>
      <c r="T57" s="104"/>
      <c r="U57" s="317"/>
      <c r="V57" s="239"/>
    </row>
    <row r="58" spans="1:22" ht="14.25" customHeight="1">
      <c r="A58" s="239"/>
      <c r="B58" s="239"/>
      <c r="C58" s="119">
        <v>2018</v>
      </c>
      <c r="D58" s="146">
        <f t="shared" si="1"/>
        <v>70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6">
        <v>70</v>
      </c>
      <c r="P58" s="104"/>
      <c r="Q58" s="104"/>
      <c r="R58" s="104"/>
      <c r="S58" s="104"/>
      <c r="T58" s="104"/>
      <c r="U58" s="317"/>
      <c r="V58" s="239"/>
    </row>
    <row r="59" spans="1:22" ht="14.25" customHeight="1">
      <c r="A59" s="239"/>
      <c r="B59" s="239"/>
      <c r="C59" s="119">
        <v>2019</v>
      </c>
      <c r="D59" s="146">
        <f t="shared" si="1"/>
        <v>0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6">
        <v>0</v>
      </c>
      <c r="P59" s="104"/>
      <c r="Q59" s="104"/>
      <c r="R59" s="104"/>
      <c r="S59" s="104"/>
      <c r="T59" s="104"/>
      <c r="U59" s="317"/>
      <c r="V59" s="239"/>
    </row>
    <row r="60" spans="1:22" ht="21.75" customHeight="1">
      <c r="A60" s="239"/>
      <c r="B60" s="239"/>
      <c r="C60" s="119">
        <v>2020</v>
      </c>
      <c r="D60" s="146">
        <f t="shared" si="1"/>
        <v>0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6">
        <v>0</v>
      </c>
      <c r="P60" s="104"/>
      <c r="Q60" s="104"/>
      <c r="R60" s="104"/>
      <c r="S60" s="104"/>
      <c r="T60" s="104"/>
      <c r="U60" s="317"/>
      <c r="V60" s="239"/>
    </row>
    <row r="61" spans="1:22" ht="21.75" customHeight="1">
      <c r="A61" s="240"/>
      <c r="B61" s="240"/>
      <c r="C61" s="119">
        <v>2021</v>
      </c>
      <c r="D61" s="146">
        <f>I61</f>
        <v>0</v>
      </c>
      <c r="E61" s="147"/>
      <c r="F61" s="147"/>
      <c r="G61" s="147"/>
      <c r="H61" s="147"/>
      <c r="I61" s="147">
        <v>0</v>
      </c>
      <c r="J61" s="147"/>
      <c r="K61" s="147"/>
      <c r="L61" s="147"/>
      <c r="M61" s="147"/>
      <c r="N61" s="147"/>
      <c r="O61" s="146">
        <v>0</v>
      </c>
      <c r="P61" s="104"/>
      <c r="Q61" s="104"/>
      <c r="R61" s="104"/>
      <c r="S61" s="104"/>
      <c r="T61" s="104"/>
      <c r="U61" s="317"/>
      <c r="V61" s="239"/>
    </row>
    <row r="62" spans="1:22" ht="15">
      <c r="A62" s="238"/>
      <c r="B62" s="288" t="s">
        <v>216</v>
      </c>
      <c r="C62" s="114">
        <v>2017</v>
      </c>
      <c r="D62" s="157">
        <f t="shared" si="1"/>
        <v>0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57">
        <f>O52</f>
        <v>0</v>
      </c>
      <c r="P62" s="104"/>
      <c r="Q62" s="104"/>
      <c r="R62" s="104"/>
      <c r="S62" s="104"/>
      <c r="T62" s="104"/>
      <c r="U62" s="317"/>
      <c r="V62" s="239"/>
    </row>
    <row r="63" spans="1:22" ht="15">
      <c r="A63" s="239"/>
      <c r="B63" s="289"/>
      <c r="C63" s="114">
        <v>2018</v>
      </c>
      <c r="D63" s="157">
        <f t="shared" si="1"/>
        <v>70</v>
      </c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7">
        <f>O58</f>
        <v>70</v>
      </c>
      <c r="P63" s="104"/>
      <c r="Q63" s="104"/>
      <c r="R63" s="104"/>
      <c r="S63" s="104"/>
      <c r="T63" s="104"/>
      <c r="U63" s="317"/>
      <c r="V63" s="239"/>
    </row>
    <row r="64" spans="1:22" ht="15">
      <c r="A64" s="239"/>
      <c r="B64" s="289"/>
      <c r="C64" s="114">
        <v>2019</v>
      </c>
      <c r="D64" s="157">
        <f>I64</f>
        <v>5000</v>
      </c>
      <c r="E64" s="158"/>
      <c r="F64" s="158"/>
      <c r="G64" s="158"/>
      <c r="H64" s="158"/>
      <c r="I64" s="158">
        <f>I54</f>
        <v>5000</v>
      </c>
      <c r="J64" s="158"/>
      <c r="K64" s="158"/>
      <c r="L64" s="158"/>
      <c r="M64" s="158"/>
      <c r="N64" s="158"/>
      <c r="O64" s="157">
        <v>0</v>
      </c>
      <c r="P64" s="104"/>
      <c r="Q64" s="104"/>
      <c r="R64" s="104"/>
      <c r="S64" s="104"/>
      <c r="T64" s="104"/>
      <c r="U64" s="317"/>
      <c r="V64" s="239"/>
    </row>
    <row r="65" spans="1:22" ht="15">
      <c r="A65" s="239"/>
      <c r="B65" s="289"/>
      <c r="C65" s="114">
        <v>2020</v>
      </c>
      <c r="D65" s="157">
        <f>O65+I65</f>
        <v>4000</v>
      </c>
      <c r="E65" s="158"/>
      <c r="F65" s="158"/>
      <c r="G65" s="158"/>
      <c r="H65" s="158"/>
      <c r="I65" s="158">
        <f>I55</f>
        <v>4000</v>
      </c>
      <c r="J65" s="158"/>
      <c r="K65" s="158"/>
      <c r="L65" s="158"/>
      <c r="M65" s="158"/>
      <c r="N65" s="158"/>
      <c r="O65" s="157">
        <v>0</v>
      </c>
      <c r="P65" s="104"/>
      <c r="Q65" s="104"/>
      <c r="R65" s="104"/>
      <c r="S65" s="104"/>
      <c r="T65" s="104"/>
      <c r="U65" s="318"/>
      <c r="V65" s="240"/>
    </row>
    <row r="66" spans="1:22" ht="15">
      <c r="A66" s="240"/>
      <c r="B66" s="290"/>
      <c r="C66" s="114">
        <v>2021</v>
      </c>
      <c r="D66" s="157">
        <f>I66</f>
        <v>0</v>
      </c>
      <c r="E66" s="158"/>
      <c r="F66" s="158"/>
      <c r="G66" s="158"/>
      <c r="H66" s="158"/>
      <c r="I66" s="158">
        <v>0</v>
      </c>
      <c r="J66" s="158"/>
      <c r="K66" s="158"/>
      <c r="L66" s="158"/>
      <c r="M66" s="158"/>
      <c r="N66" s="158"/>
      <c r="O66" s="157">
        <v>0</v>
      </c>
      <c r="P66" s="104"/>
      <c r="Q66" s="104"/>
      <c r="R66" s="104"/>
      <c r="S66" s="104"/>
      <c r="T66" s="104"/>
      <c r="U66" s="159"/>
      <c r="V66" s="160"/>
    </row>
    <row r="67" spans="1:22" ht="15">
      <c r="A67" s="238"/>
      <c r="B67" s="288" t="s">
        <v>97</v>
      </c>
      <c r="C67" s="114">
        <v>2017</v>
      </c>
      <c r="D67" s="157">
        <f t="shared" si="1"/>
        <v>358.5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57">
        <f>O62+O43</f>
        <v>358.5</v>
      </c>
      <c r="P67" s="104"/>
      <c r="Q67" s="104"/>
      <c r="R67" s="104"/>
      <c r="S67" s="104"/>
      <c r="T67" s="104"/>
      <c r="U67" s="110"/>
      <c r="V67" s="104"/>
    </row>
    <row r="68" spans="1:22" ht="15">
      <c r="A68" s="239"/>
      <c r="B68" s="289"/>
      <c r="C68" s="114">
        <v>2018</v>
      </c>
      <c r="D68" s="157">
        <f t="shared" si="1"/>
        <v>428.5</v>
      </c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7">
        <f>O63+O44</f>
        <v>428.5</v>
      </c>
      <c r="P68" s="104"/>
      <c r="Q68" s="104"/>
      <c r="R68" s="104"/>
      <c r="S68" s="104"/>
      <c r="T68" s="104"/>
      <c r="U68" s="110"/>
      <c r="V68" s="104"/>
    </row>
    <row r="69" spans="1:22" ht="15">
      <c r="A69" s="239"/>
      <c r="B69" s="289"/>
      <c r="C69" s="114">
        <v>2019</v>
      </c>
      <c r="D69" s="157">
        <f>O69+I69</f>
        <v>5458.5</v>
      </c>
      <c r="E69" s="158"/>
      <c r="F69" s="158"/>
      <c r="G69" s="158"/>
      <c r="H69" s="158"/>
      <c r="I69" s="158">
        <f>I64</f>
        <v>5000</v>
      </c>
      <c r="J69" s="158"/>
      <c r="K69" s="158"/>
      <c r="L69" s="158"/>
      <c r="M69" s="158"/>
      <c r="N69" s="158"/>
      <c r="O69" s="157">
        <f>O64+O45</f>
        <v>458.5</v>
      </c>
      <c r="P69" s="104"/>
      <c r="Q69" s="104"/>
      <c r="R69" s="104"/>
      <c r="S69" s="104"/>
      <c r="T69" s="104"/>
      <c r="U69" s="110"/>
      <c r="V69" s="104"/>
    </row>
    <row r="70" spans="1:22" ht="15">
      <c r="A70" s="239"/>
      <c r="B70" s="289"/>
      <c r="C70" s="114">
        <v>2020</v>
      </c>
      <c r="D70" s="157">
        <f>O70+I70</f>
        <v>4358.5</v>
      </c>
      <c r="E70" s="158"/>
      <c r="F70" s="158"/>
      <c r="G70" s="158"/>
      <c r="H70" s="158"/>
      <c r="I70" s="158">
        <f>I65</f>
        <v>4000</v>
      </c>
      <c r="J70" s="158"/>
      <c r="K70" s="158"/>
      <c r="L70" s="158"/>
      <c r="M70" s="158"/>
      <c r="N70" s="158"/>
      <c r="O70" s="157">
        <f>O65+O46</f>
        <v>358.5</v>
      </c>
      <c r="P70" s="104"/>
      <c r="Q70" s="104"/>
      <c r="R70" s="104"/>
      <c r="S70" s="104"/>
      <c r="T70" s="104"/>
      <c r="U70" s="161"/>
      <c r="V70" s="104"/>
    </row>
    <row r="71" spans="1:22" ht="15">
      <c r="A71" s="240"/>
      <c r="B71" s="290"/>
      <c r="C71" s="114">
        <v>2021</v>
      </c>
      <c r="D71" s="157">
        <f>O71+I71</f>
        <v>358.5</v>
      </c>
      <c r="E71" s="158"/>
      <c r="F71" s="158"/>
      <c r="G71" s="158"/>
      <c r="H71" s="158"/>
      <c r="I71" s="158">
        <v>0</v>
      </c>
      <c r="J71" s="158"/>
      <c r="K71" s="158"/>
      <c r="L71" s="158"/>
      <c r="M71" s="158"/>
      <c r="N71" s="158"/>
      <c r="O71" s="157">
        <f>O47</f>
        <v>358.5</v>
      </c>
      <c r="P71" s="104"/>
      <c r="Q71" s="104"/>
      <c r="R71" s="104"/>
      <c r="S71" s="104"/>
      <c r="T71" s="104"/>
      <c r="U71" s="161"/>
      <c r="V71" s="104"/>
    </row>
    <row r="72" spans="1:22" ht="15">
      <c r="A72" s="138"/>
      <c r="B72" s="138"/>
      <c r="C72" s="162" t="s">
        <v>232</v>
      </c>
      <c r="D72" s="163">
        <f>O72+I72</f>
        <v>10962.5</v>
      </c>
      <c r="E72" s="164"/>
      <c r="F72" s="164"/>
      <c r="G72" s="164"/>
      <c r="H72" s="164"/>
      <c r="I72" s="163">
        <f>I67+I68+I69+I70</f>
        <v>9000</v>
      </c>
      <c r="J72" s="164"/>
      <c r="K72" s="164"/>
      <c r="L72" s="164"/>
      <c r="M72" s="164"/>
      <c r="N72" s="164"/>
      <c r="O72" s="163">
        <f>SUM(O67:O71)</f>
        <v>1962.5</v>
      </c>
      <c r="P72" s="138"/>
      <c r="Q72" s="138"/>
      <c r="R72" s="138"/>
      <c r="S72" s="138"/>
      <c r="T72" s="138"/>
      <c r="U72" s="138"/>
      <c r="V72" s="138"/>
    </row>
    <row r="73" ht="15">
      <c r="O73" s="73"/>
    </row>
  </sheetData>
  <sheetProtection/>
  <mergeCells count="68">
    <mergeCell ref="U52:U65"/>
    <mergeCell ref="V52:V65"/>
    <mergeCell ref="V8:V12"/>
    <mergeCell ref="A8:A12"/>
    <mergeCell ref="B8:B12"/>
    <mergeCell ref="C8:C12"/>
    <mergeCell ref="D8:D12"/>
    <mergeCell ref="E8:O8"/>
    <mergeCell ref="P8:P12"/>
    <mergeCell ref="A15:V15"/>
    <mergeCell ref="B1:L1"/>
    <mergeCell ref="B2:L2"/>
    <mergeCell ref="K3:L3"/>
    <mergeCell ref="K4:L4"/>
    <mergeCell ref="G9:O9"/>
    <mergeCell ref="E9:E12"/>
    <mergeCell ref="G10:J10"/>
    <mergeCell ref="O10:O12"/>
    <mergeCell ref="G11:G12"/>
    <mergeCell ref="H11:I11"/>
    <mergeCell ref="A16:V16"/>
    <mergeCell ref="Q13:U13"/>
    <mergeCell ref="U8:U12"/>
    <mergeCell ref="U17:U20"/>
    <mergeCell ref="C23:C24"/>
    <mergeCell ref="O23:O24"/>
    <mergeCell ref="P23:P24"/>
    <mergeCell ref="A17:A21"/>
    <mergeCell ref="B17:B21"/>
    <mergeCell ref="A14:V14"/>
    <mergeCell ref="T28:U31"/>
    <mergeCell ref="V28:V31"/>
    <mergeCell ref="U33:U36"/>
    <mergeCell ref="V33:V36"/>
    <mergeCell ref="K34:N34"/>
    <mergeCell ref="K36:N36"/>
    <mergeCell ref="K35:N35"/>
    <mergeCell ref="V38:V41"/>
    <mergeCell ref="A50:A51"/>
    <mergeCell ref="B50:V51"/>
    <mergeCell ref="U38:U41"/>
    <mergeCell ref="L40:N40"/>
    <mergeCell ref="P39:T41"/>
    <mergeCell ref="A49:V49"/>
    <mergeCell ref="B43:B47"/>
    <mergeCell ref="L39:N39"/>
    <mergeCell ref="A43:A47"/>
    <mergeCell ref="J20:N20"/>
    <mergeCell ref="V17:V20"/>
    <mergeCell ref="A22:A27"/>
    <mergeCell ref="B22:B27"/>
    <mergeCell ref="D23:D24"/>
    <mergeCell ref="S22:U26"/>
    <mergeCell ref="V22:V26"/>
    <mergeCell ref="A28:A32"/>
    <mergeCell ref="B28:B32"/>
    <mergeCell ref="A38:A42"/>
    <mergeCell ref="B38:B42"/>
    <mergeCell ref="A33:A37"/>
    <mergeCell ref="B33:B37"/>
    <mergeCell ref="A52:A56"/>
    <mergeCell ref="B52:B56"/>
    <mergeCell ref="A67:A71"/>
    <mergeCell ref="B67:B71"/>
    <mergeCell ref="A57:A61"/>
    <mergeCell ref="B57:B61"/>
    <mergeCell ref="A62:A66"/>
    <mergeCell ref="B62:B6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0">
      <selection activeCell="C19" sqref="C19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pans="1:13" ht="15.75">
      <c r="A1" s="55"/>
      <c r="B1" s="346" t="s">
        <v>178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5.75">
      <c r="A2" s="55"/>
      <c r="B2" s="346" t="s">
        <v>167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9.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346" t="s">
        <v>168</v>
      </c>
      <c r="M3" s="346"/>
    </row>
    <row r="4" spans="1:13" ht="16.5" customHeight="1">
      <c r="A4" s="53"/>
      <c r="B4" s="55"/>
      <c r="C4" s="55"/>
      <c r="D4" s="55"/>
      <c r="E4" s="56"/>
      <c r="F4" s="56"/>
      <c r="G4" s="56"/>
      <c r="H4" s="55"/>
      <c r="I4" s="57"/>
      <c r="J4" s="55"/>
      <c r="K4" s="55"/>
      <c r="L4" s="346" t="s">
        <v>176</v>
      </c>
      <c r="M4" s="346"/>
    </row>
    <row r="5" spans="1:13" ht="16.5" customHeight="1">
      <c r="A5" s="53"/>
      <c r="B5" s="55"/>
      <c r="C5" s="55"/>
      <c r="D5" s="55"/>
      <c r="E5" s="56"/>
      <c r="F5" s="56"/>
      <c r="G5" s="56"/>
      <c r="H5" s="55"/>
      <c r="I5" s="57"/>
      <c r="J5" s="55"/>
      <c r="K5" s="55"/>
      <c r="L5" s="54"/>
      <c r="M5" s="54"/>
    </row>
    <row r="6" spans="1:13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" customHeight="1">
      <c r="A7" s="347" t="s">
        <v>160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8"/>
    </row>
    <row r="8" spans="1:13" ht="21.75" customHeight="1">
      <c r="A8" s="343" t="s">
        <v>0</v>
      </c>
      <c r="B8" s="343" t="s">
        <v>1</v>
      </c>
      <c r="C8" s="343" t="s">
        <v>2</v>
      </c>
      <c r="D8" s="343" t="s">
        <v>79</v>
      </c>
      <c r="E8" s="343" t="s">
        <v>80</v>
      </c>
      <c r="F8" s="343"/>
      <c r="G8" s="343"/>
      <c r="H8" s="343"/>
      <c r="I8" s="343"/>
      <c r="J8" s="350" t="s">
        <v>23</v>
      </c>
      <c r="K8" s="343" t="s">
        <v>71</v>
      </c>
      <c r="L8" s="343"/>
      <c r="M8" s="343" t="s">
        <v>72</v>
      </c>
    </row>
    <row r="9" spans="1:13" ht="15" customHeight="1">
      <c r="A9" s="343"/>
      <c r="B9" s="343"/>
      <c r="C9" s="343"/>
      <c r="D9" s="343"/>
      <c r="E9" s="343"/>
      <c r="F9" s="343"/>
      <c r="G9" s="343"/>
      <c r="H9" s="343"/>
      <c r="I9" s="343"/>
      <c r="J9" s="351"/>
      <c r="K9" s="343"/>
      <c r="L9" s="343"/>
      <c r="M9" s="343"/>
    </row>
    <row r="10" spans="1:13" ht="30" customHeight="1">
      <c r="A10" s="343"/>
      <c r="B10" s="343"/>
      <c r="C10" s="343"/>
      <c r="D10" s="343"/>
      <c r="E10" s="343" t="s">
        <v>22</v>
      </c>
      <c r="F10" s="349" t="s">
        <v>6</v>
      </c>
      <c r="G10" s="349"/>
      <c r="H10" s="349"/>
      <c r="I10" s="349"/>
      <c r="J10" s="351"/>
      <c r="K10" s="343"/>
      <c r="L10" s="343"/>
      <c r="M10" s="343"/>
    </row>
    <row r="11" spans="1:13" ht="15" customHeight="1">
      <c r="A11" s="343"/>
      <c r="B11" s="343"/>
      <c r="C11" s="343"/>
      <c r="D11" s="343"/>
      <c r="E11" s="343"/>
      <c r="F11" s="343" t="s">
        <v>222</v>
      </c>
      <c r="G11" s="343"/>
      <c r="H11" s="343"/>
      <c r="I11" s="343" t="s">
        <v>25</v>
      </c>
      <c r="J11" s="351"/>
      <c r="K11" s="343"/>
      <c r="L11" s="343"/>
      <c r="M11" s="343"/>
    </row>
    <row r="12" spans="1:13" ht="15" customHeight="1">
      <c r="A12" s="343"/>
      <c r="B12" s="343"/>
      <c r="C12" s="343"/>
      <c r="D12" s="343"/>
      <c r="E12" s="343"/>
      <c r="F12" s="343" t="s">
        <v>223</v>
      </c>
      <c r="G12" s="343" t="s">
        <v>218</v>
      </c>
      <c r="H12" s="343"/>
      <c r="I12" s="343"/>
      <c r="J12" s="351"/>
      <c r="K12" s="343"/>
      <c r="L12" s="343"/>
      <c r="M12" s="343"/>
    </row>
    <row r="13" spans="1:13" ht="94.5" customHeight="1">
      <c r="A13" s="343"/>
      <c r="B13" s="343"/>
      <c r="C13" s="343"/>
      <c r="D13" s="343"/>
      <c r="E13" s="349"/>
      <c r="F13" s="343"/>
      <c r="G13" s="59" t="s">
        <v>224</v>
      </c>
      <c r="H13" s="59" t="s">
        <v>225</v>
      </c>
      <c r="I13" s="343"/>
      <c r="J13" s="352"/>
      <c r="K13" s="343"/>
      <c r="L13" s="343"/>
      <c r="M13" s="343"/>
    </row>
    <row r="14" spans="1:13" ht="15.75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343">
        <v>11</v>
      </c>
      <c r="L14" s="343"/>
      <c r="M14" s="47">
        <v>12</v>
      </c>
    </row>
    <row r="15" spans="1:13" ht="15.75">
      <c r="A15" s="345" t="s">
        <v>73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</row>
    <row r="16" spans="1:16" ht="37.5" customHeight="1">
      <c r="A16" s="344" t="s">
        <v>117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P16" t="s">
        <v>40</v>
      </c>
    </row>
    <row r="17" spans="1:13" ht="37.5" customHeight="1">
      <c r="A17" s="325" t="s">
        <v>9</v>
      </c>
      <c r="B17" s="325" t="s">
        <v>121</v>
      </c>
      <c r="C17" s="72">
        <v>2017</v>
      </c>
      <c r="D17" s="165">
        <v>4</v>
      </c>
      <c r="E17" s="165"/>
      <c r="F17" s="165"/>
      <c r="G17" s="165"/>
      <c r="H17" s="165"/>
      <c r="I17" s="165">
        <v>4</v>
      </c>
      <c r="J17" s="166"/>
      <c r="K17" s="325" t="s">
        <v>74</v>
      </c>
      <c r="L17" s="325"/>
      <c r="M17" s="342" t="s">
        <v>122</v>
      </c>
    </row>
    <row r="18" spans="1:13" ht="39" customHeight="1">
      <c r="A18" s="325"/>
      <c r="B18" s="325"/>
      <c r="C18" s="72">
        <v>2018</v>
      </c>
      <c r="D18" s="167">
        <f>SUM(E18:I18)</f>
        <v>4</v>
      </c>
      <c r="E18" s="165"/>
      <c r="F18" s="165"/>
      <c r="G18" s="165"/>
      <c r="H18" s="168"/>
      <c r="I18" s="167">
        <v>4</v>
      </c>
      <c r="J18" s="221"/>
      <c r="K18" s="325"/>
      <c r="L18" s="325"/>
      <c r="M18" s="342"/>
    </row>
    <row r="19" spans="1:13" ht="39" customHeight="1">
      <c r="A19" s="325"/>
      <c r="B19" s="325"/>
      <c r="C19" s="72">
        <v>2019</v>
      </c>
      <c r="D19" s="165">
        <f>SUM(E19:I19)</f>
        <v>4</v>
      </c>
      <c r="E19" s="165"/>
      <c r="F19" s="165"/>
      <c r="G19" s="165"/>
      <c r="H19" s="168"/>
      <c r="I19" s="165">
        <v>4</v>
      </c>
      <c r="J19" s="221"/>
      <c r="K19" s="325"/>
      <c r="L19" s="325"/>
      <c r="M19" s="342"/>
    </row>
    <row r="20" spans="1:13" ht="38.25" customHeight="1">
      <c r="A20" s="325"/>
      <c r="B20" s="325"/>
      <c r="C20" s="72">
        <v>2020</v>
      </c>
      <c r="D20" s="165">
        <f>SUM(E20:I20)</f>
        <v>4</v>
      </c>
      <c r="E20" s="165"/>
      <c r="F20" s="165"/>
      <c r="G20" s="165"/>
      <c r="H20" s="168"/>
      <c r="I20" s="165">
        <v>4</v>
      </c>
      <c r="J20" s="221"/>
      <c r="K20" s="325"/>
      <c r="L20" s="325"/>
      <c r="M20" s="342"/>
    </row>
    <row r="21" spans="1:13" ht="38.25" customHeight="1">
      <c r="A21" s="325"/>
      <c r="B21" s="325"/>
      <c r="C21" s="72">
        <v>2021</v>
      </c>
      <c r="D21" s="165">
        <f>I21</f>
        <v>4</v>
      </c>
      <c r="E21" s="165"/>
      <c r="F21" s="165"/>
      <c r="G21" s="165"/>
      <c r="H21" s="168"/>
      <c r="I21" s="165">
        <v>4</v>
      </c>
      <c r="J21" s="68"/>
      <c r="K21" s="72"/>
      <c r="L21" s="72"/>
      <c r="M21" s="169"/>
    </row>
    <row r="22" spans="1:13" ht="15.75" customHeight="1">
      <c r="A22" s="339" t="s">
        <v>123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1"/>
    </row>
    <row r="23" spans="1:13" ht="32.25" customHeight="1">
      <c r="A23" s="325" t="s">
        <v>120</v>
      </c>
      <c r="B23" s="325" t="s">
        <v>124</v>
      </c>
      <c r="C23" s="169">
        <v>2017</v>
      </c>
      <c r="D23" s="170">
        <v>1.5</v>
      </c>
      <c r="E23" s="169"/>
      <c r="F23" s="169"/>
      <c r="G23" s="169"/>
      <c r="H23" s="169"/>
      <c r="I23" s="170">
        <v>1.5</v>
      </c>
      <c r="J23" s="342"/>
      <c r="K23" s="319" t="s">
        <v>77</v>
      </c>
      <c r="L23" s="320"/>
      <c r="M23" s="326" t="s">
        <v>144</v>
      </c>
    </row>
    <row r="24" spans="1:16" ht="36" customHeight="1">
      <c r="A24" s="325"/>
      <c r="B24" s="325"/>
      <c r="C24" s="72">
        <v>2018</v>
      </c>
      <c r="D24" s="165">
        <f>SUM(E24:I24)</f>
        <v>1.5</v>
      </c>
      <c r="E24" s="165"/>
      <c r="F24" s="165"/>
      <c r="G24" s="165"/>
      <c r="H24" s="170"/>
      <c r="I24" s="165">
        <v>1.5</v>
      </c>
      <c r="J24" s="342"/>
      <c r="K24" s="321"/>
      <c r="L24" s="322"/>
      <c r="M24" s="327"/>
      <c r="N24" t="s">
        <v>40</v>
      </c>
      <c r="P24" t="s">
        <v>40</v>
      </c>
    </row>
    <row r="25" spans="1:13" ht="35.25" customHeight="1">
      <c r="A25" s="325"/>
      <c r="B25" s="325"/>
      <c r="C25" s="72">
        <v>2019</v>
      </c>
      <c r="D25" s="165">
        <f>SUM(E25:I25)</f>
        <v>1.5</v>
      </c>
      <c r="E25" s="165"/>
      <c r="F25" s="165"/>
      <c r="G25" s="165"/>
      <c r="H25" s="170"/>
      <c r="I25" s="165">
        <v>1.5</v>
      </c>
      <c r="J25" s="342"/>
      <c r="K25" s="321"/>
      <c r="L25" s="322"/>
      <c r="M25" s="327"/>
    </row>
    <row r="26" spans="1:13" ht="51" customHeight="1">
      <c r="A26" s="325"/>
      <c r="B26" s="325"/>
      <c r="C26" s="72">
        <v>2020</v>
      </c>
      <c r="D26" s="165">
        <f>SUM(E26:I26)</f>
        <v>1.5</v>
      </c>
      <c r="E26" s="165"/>
      <c r="F26" s="165"/>
      <c r="G26" s="165"/>
      <c r="H26" s="170"/>
      <c r="I26" s="165">
        <v>1.5</v>
      </c>
      <c r="J26" s="342"/>
      <c r="K26" s="321"/>
      <c r="L26" s="322"/>
      <c r="M26" s="327"/>
    </row>
    <row r="27" spans="1:13" ht="40.5" customHeight="1">
      <c r="A27" s="325"/>
      <c r="B27" s="325"/>
      <c r="C27" s="72">
        <v>2021</v>
      </c>
      <c r="D27" s="165">
        <f>I27</f>
        <v>1.5</v>
      </c>
      <c r="E27" s="165"/>
      <c r="F27" s="165"/>
      <c r="G27" s="165"/>
      <c r="H27" s="170"/>
      <c r="I27" s="165">
        <v>1.5</v>
      </c>
      <c r="J27" s="169"/>
      <c r="K27" s="323"/>
      <c r="L27" s="324"/>
      <c r="M27" s="328"/>
    </row>
    <row r="28" spans="1:13" ht="15.75" customHeight="1">
      <c r="A28" s="339" t="s">
        <v>125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1"/>
    </row>
    <row r="29" spans="1:13" ht="32.25" customHeight="1">
      <c r="A29" s="326" t="s">
        <v>126</v>
      </c>
      <c r="B29" s="326" t="s">
        <v>127</v>
      </c>
      <c r="C29" s="169">
        <v>2017</v>
      </c>
      <c r="D29" s="170">
        <f>I29</f>
        <v>7.6</v>
      </c>
      <c r="E29" s="170"/>
      <c r="F29" s="170"/>
      <c r="G29" s="170"/>
      <c r="H29" s="170"/>
      <c r="I29" s="170">
        <v>7.6</v>
      </c>
      <c r="J29" s="342"/>
      <c r="K29" s="325" t="s">
        <v>74</v>
      </c>
      <c r="L29" s="325"/>
      <c r="M29" s="320" t="s">
        <v>128</v>
      </c>
    </row>
    <row r="30" spans="1:14" ht="35.25" customHeight="1">
      <c r="A30" s="327"/>
      <c r="B30" s="327"/>
      <c r="C30" s="72">
        <v>2018</v>
      </c>
      <c r="D30" s="165">
        <f aca="true" t="shared" si="0" ref="D30:D77">SUM(E30:I30)</f>
        <v>7.6</v>
      </c>
      <c r="E30" s="165"/>
      <c r="F30" s="165"/>
      <c r="G30" s="165"/>
      <c r="H30" s="170"/>
      <c r="I30" s="165">
        <v>7.6</v>
      </c>
      <c r="J30" s="342"/>
      <c r="K30" s="325"/>
      <c r="L30" s="325"/>
      <c r="M30" s="322"/>
      <c r="N30" t="s">
        <v>40</v>
      </c>
    </row>
    <row r="31" spans="1:15" ht="35.25" customHeight="1">
      <c r="A31" s="327"/>
      <c r="B31" s="327"/>
      <c r="C31" s="72">
        <v>2019</v>
      </c>
      <c r="D31" s="165">
        <f t="shared" si="0"/>
        <v>7.6</v>
      </c>
      <c r="E31" s="165"/>
      <c r="F31" s="165"/>
      <c r="G31" s="165"/>
      <c r="H31" s="170"/>
      <c r="I31" s="165">
        <v>7.6</v>
      </c>
      <c r="J31" s="342"/>
      <c r="K31" s="325"/>
      <c r="L31" s="325"/>
      <c r="M31" s="322"/>
      <c r="O31" s="7"/>
    </row>
    <row r="32" spans="1:20" ht="35.25" customHeight="1">
      <c r="A32" s="327"/>
      <c r="B32" s="327"/>
      <c r="C32" s="171">
        <v>2020</v>
      </c>
      <c r="D32" s="165">
        <f t="shared" si="0"/>
        <v>7.6</v>
      </c>
      <c r="E32" s="165"/>
      <c r="F32" s="165"/>
      <c r="G32" s="165"/>
      <c r="H32" s="170"/>
      <c r="I32" s="165">
        <v>7.6</v>
      </c>
      <c r="J32" s="342"/>
      <c r="K32" s="325"/>
      <c r="L32" s="325"/>
      <c r="M32" s="322"/>
      <c r="T32" t="s">
        <v>40</v>
      </c>
    </row>
    <row r="33" spans="1:13" ht="35.25" customHeight="1">
      <c r="A33" s="328"/>
      <c r="B33" s="328"/>
      <c r="C33" s="171">
        <v>2021</v>
      </c>
      <c r="D33" s="165">
        <f>I33</f>
        <v>7.6000000000000005</v>
      </c>
      <c r="E33" s="165"/>
      <c r="F33" s="165"/>
      <c r="G33" s="165"/>
      <c r="H33" s="170"/>
      <c r="I33" s="165">
        <f>I38+I43+I48</f>
        <v>7.6000000000000005</v>
      </c>
      <c r="J33" s="70"/>
      <c r="K33" s="172"/>
      <c r="L33" s="173"/>
      <c r="M33" s="322"/>
    </row>
    <row r="34" spans="1:13" ht="35.25" customHeight="1">
      <c r="A34" s="326" t="s">
        <v>65</v>
      </c>
      <c r="B34" s="326" t="s">
        <v>129</v>
      </c>
      <c r="C34" s="171">
        <v>2017</v>
      </c>
      <c r="D34" s="165">
        <f>I34</f>
        <v>6.4</v>
      </c>
      <c r="E34" s="165"/>
      <c r="F34" s="165"/>
      <c r="G34" s="165"/>
      <c r="H34" s="170"/>
      <c r="I34" s="165">
        <v>6.4</v>
      </c>
      <c r="J34" s="296"/>
      <c r="K34" s="319" t="s">
        <v>74</v>
      </c>
      <c r="L34" s="320"/>
      <c r="M34" s="322"/>
    </row>
    <row r="35" spans="1:17" ht="35.25" customHeight="1">
      <c r="A35" s="327"/>
      <c r="B35" s="327"/>
      <c r="C35" s="72">
        <v>2018</v>
      </c>
      <c r="D35" s="165">
        <f t="shared" si="0"/>
        <v>3</v>
      </c>
      <c r="E35" s="165"/>
      <c r="F35" s="165"/>
      <c r="G35" s="165"/>
      <c r="H35" s="170"/>
      <c r="I35" s="165">
        <v>3</v>
      </c>
      <c r="J35" s="329"/>
      <c r="K35" s="321"/>
      <c r="L35" s="322"/>
      <c r="M35" s="322"/>
      <c r="Q35" t="s">
        <v>40</v>
      </c>
    </row>
    <row r="36" spans="1:13" ht="35.25" customHeight="1">
      <c r="A36" s="327"/>
      <c r="B36" s="327"/>
      <c r="C36" s="72">
        <v>2019</v>
      </c>
      <c r="D36" s="165">
        <f t="shared" si="0"/>
        <v>3</v>
      </c>
      <c r="E36" s="165"/>
      <c r="F36" s="165"/>
      <c r="G36" s="165"/>
      <c r="H36" s="170"/>
      <c r="I36" s="165">
        <v>3</v>
      </c>
      <c r="J36" s="329"/>
      <c r="K36" s="321"/>
      <c r="L36" s="322"/>
      <c r="M36" s="322"/>
    </row>
    <row r="37" spans="1:13" ht="35.25" customHeight="1">
      <c r="A37" s="327"/>
      <c r="B37" s="327"/>
      <c r="C37" s="171">
        <v>2020</v>
      </c>
      <c r="D37" s="165">
        <f t="shared" si="0"/>
        <v>3</v>
      </c>
      <c r="E37" s="165"/>
      <c r="F37" s="165"/>
      <c r="G37" s="165"/>
      <c r="H37" s="170"/>
      <c r="I37" s="165">
        <v>3</v>
      </c>
      <c r="J37" s="297"/>
      <c r="K37" s="323"/>
      <c r="L37" s="324"/>
      <c r="M37" s="322"/>
    </row>
    <row r="38" spans="1:13" ht="35.25" customHeight="1">
      <c r="A38" s="328"/>
      <c r="B38" s="328"/>
      <c r="C38" s="171">
        <v>2021</v>
      </c>
      <c r="D38" s="165">
        <f>I38</f>
        <v>3</v>
      </c>
      <c r="E38" s="165"/>
      <c r="F38" s="165"/>
      <c r="G38" s="165"/>
      <c r="H38" s="170"/>
      <c r="I38" s="165">
        <v>3</v>
      </c>
      <c r="J38" s="71"/>
      <c r="K38" s="174"/>
      <c r="L38" s="175"/>
      <c r="M38" s="322"/>
    </row>
    <row r="39" spans="1:13" ht="35.25" customHeight="1">
      <c r="A39" s="326" t="s">
        <v>130</v>
      </c>
      <c r="B39" s="326" t="s">
        <v>131</v>
      </c>
      <c r="C39" s="171">
        <v>2017</v>
      </c>
      <c r="D39" s="165">
        <f>I39</f>
        <v>0</v>
      </c>
      <c r="E39" s="165"/>
      <c r="F39" s="165"/>
      <c r="G39" s="165"/>
      <c r="H39" s="170"/>
      <c r="I39" s="165">
        <v>0</v>
      </c>
      <c r="J39" s="71"/>
      <c r="K39" s="319" t="s">
        <v>74</v>
      </c>
      <c r="L39" s="320"/>
      <c r="M39" s="322"/>
    </row>
    <row r="40" spans="1:13" ht="35.25" customHeight="1">
      <c r="A40" s="327"/>
      <c r="B40" s="327"/>
      <c r="C40" s="72">
        <v>2018</v>
      </c>
      <c r="D40" s="165">
        <f t="shared" si="0"/>
        <v>2.4</v>
      </c>
      <c r="E40" s="165"/>
      <c r="F40" s="165"/>
      <c r="G40" s="165"/>
      <c r="H40" s="170"/>
      <c r="I40" s="165">
        <v>2.4</v>
      </c>
      <c r="J40" s="221"/>
      <c r="K40" s="321"/>
      <c r="L40" s="322"/>
      <c r="M40" s="322"/>
    </row>
    <row r="41" spans="1:18" ht="35.25" customHeight="1">
      <c r="A41" s="327"/>
      <c r="B41" s="327"/>
      <c r="C41" s="72">
        <v>2019</v>
      </c>
      <c r="D41" s="165">
        <f t="shared" si="0"/>
        <v>2.4</v>
      </c>
      <c r="E41" s="165"/>
      <c r="F41" s="165"/>
      <c r="G41" s="165"/>
      <c r="H41" s="168"/>
      <c r="I41" s="165">
        <v>2.4</v>
      </c>
      <c r="J41" s="221"/>
      <c r="K41" s="321"/>
      <c r="L41" s="322"/>
      <c r="M41" s="322"/>
      <c r="Q41" t="s">
        <v>40</v>
      </c>
      <c r="R41" t="s">
        <v>40</v>
      </c>
    </row>
    <row r="42" spans="1:13" ht="35.25" customHeight="1">
      <c r="A42" s="327"/>
      <c r="B42" s="327"/>
      <c r="C42" s="171">
        <v>2020</v>
      </c>
      <c r="D42" s="165">
        <f t="shared" si="0"/>
        <v>2.4</v>
      </c>
      <c r="E42" s="165"/>
      <c r="F42" s="165"/>
      <c r="G42" s="165"/>
      <c r="H42" s="168"/>
      <c r="I42" s="165">
        <v>2.4</v>
      </c>
      <c r="J42" s="221"/>
      <c r="K42" s="323"/>
      <c r="L42" s="324"/>
      <c r="M42" s="322"/>
    </row>
    <row r="43" spans="1:13" ht="35.25" customHeight="1">
      <c r="A43" s="328"/>
      <c r="B43" s="328"/>
      <c r="C43" s="171">
        <v>2021</v>
      </c>
      <c r="D43" s="165">
        <f>I43</f>
        <v>2.4</v>
      </c>
      <c r="E43" s="165"/>
      <c r="F43" s="165"/>
      <c r="G43" s="165"/>
      <c r="H43" s="168"/>
      <c r="I43" s="165">
        <v>2.4</v>
      </c>
      <c r="J43" s="176"/>
      <c r="K43" s="174"/>
      <c r="L43" s="175"/>
      <c r="M43" s="322"/>
    </row>
    <row r="44" spans="1:13" ht="35.25" customHeight="1">
      <c r="A44" s="326" t="s">
        <v>132</v>
      </c>
      <c r="B44" s="326" t="s">
        <v>133</v>
      </c>
      <c r="C44" s="171">
        <v>2017</v>
      </c>
      <c r="D44" s="165">
        <f>I44</f>
        <v>1.2</v>
      </c>
      <c r="E44" s="165"/>
      <c r="F44" s="165"/>
      <c r="G44" s="165"/>
      <c r="H44" s="168"/>
      <c r="I44" s="165">
        <v>1.2</v>
      </c>
      <c r="J44" s="296"/>
      <c r="K44" s="319" t="s">
        <v>74</v>
      </c>
      <c r="L44" s="320"/>
      <c r="M44" s="322"/>
    </row>
    <row r="45" spans="1:13" ht="35.25" customHeight="1">
      <c r="A45" s="327"/>
      <c r="B45" s="327"/>
      <c r="C45" s="72">
        <v>2018</v>
      </c>
      <c r="D45" s="165">
        <f t="shared" si="0"/>
        <v>2.2</v>
      </c>
      <c r="E45" s="165"/>
      <c r="F45" s="165"/>
      <c r="G45" s="165"/>
      <c r="H45" s="168"/>
      <c r="I45" s="165">
        <v>2.2</v>
      </c>
      <c r="J45" s="329"/>
      <c r="K45" s="321"/>
      <c r="L45" s="322"/>
      <c r="M45" s="322"/>
    </row>
    <row r="46" spans="1:13" ht="35.25" customHeight="1">
      <c r="A46" s="327"/>
      <c r="B46" s="327"/>
      <c r="C46" s="72">
        <v>2019</v>
      </c>
      <c r="D46" s="165">
        <f t="shared" si="0"/>
        <v>2.2</v>
      </c>
      <c r="E46" s="165"/>
      <c r="F46" s="165"/>
      <c r="G46" s="165"/>
      <c r="H46" s="168"/>
      <c r="I46" s="165">
        <v>2.2</v>
      </c>
      <c r="J46" s="329"/>
      <c r="K46" s="321"/>
      <c r="L46" s="322"/>
      <c r="M46" s="322"/>
    </row>
    <row r="47" spans="1:21" ht="35.25" customHeight="1">
      <c r="A47" s="327"/>
      <c r="B47" s="327"/>
      <c r="C47" s="171">
        <v>2020</v>
      </c>
      <c r="D47" s="165">
        <f t="shared" si="0"/>
        <v>2.2</v>
      </c>
      <c r="E47" s="165"/>
      <c r="F47" s="165"/>
      <c r="G47" s="165"/>
      <c r="H47" s="168"/>
      <c r="I47" s="165">
        <v>2.2</v>
      </c>
      <c r="J47" s="297"/>
      <c r="K47" s="323"/>
      <c r="L47" s="324"/>
      <c r="M47" s="322"/>
      <c r="U47" t="s">
        <v>40</v>
      </c>
    </row>
    <row r="48" spans="1:13" ht="35.25" customHeight="1">
      <c r="A48" s="328"/>
      <c r="B48" s="328"/>
      <c r="C48" s="171">
        <v>2021</v>
      </c>
      <c r="D48" s="165">
        <f>I48</f>
        <v>2.2</v>
      </c>
      <c r="E48" s="165"/>
      <c r="F48" s="165"/>
      <c r="G48" s="165"/>
      <c r="H48" s="168"/>
      <c r="I48" s="165">
        <v>2.2</v>
      </c>
      <c r="J48" s="177"/>
      <c r="K48" s="174"/>
      <c r="L48" s="175"/>
      <c r="M48" s="322"/>
    </row>
    <row r="49" spans="1:13" ht="35.25" customHeight="1">
      <c r="A49" s="326" t="s">
        <v>134</v>
      </c>
      <c r="B49" s="326" t="s">
        <v>135</v>
      </c>
      <c r="C49" s="171">
        <v>2017</v>
      </c>
      <c r="D49" s="165">
        <f>I49</f>
        <v>0</v>
      </c>
      <c r="E49" s="165"/>
      <c r="F49" s="165"/>
      <c r="G49" s="165"/>
      <c r="H49" s="168"/>
      <c r="I49" s="165">
        <v>0</v>
      </c>
      <c r="J49" s="296"/>
      <c r="K49" s="319" t="s">
        <v>74</v>
      </c>
      <c r="L49" s="320"/>
      <c r="M49" s="322"/>
    </row>
    <row r="50" spans="1:13" ht="35.25" customHeight="1">
      <c r="A50" s="327"/>
      <c r="B50" s="327"/>
      <c r="C50" s="72">
        <v>2018</v>
      </c>
      <c r="D50" s="165">
        <f t="shared" si="0"/>
        <v>0</v>
      </c>
      <c r="E50" s="165"/>
      <c r="F50" s="165"/>
      <c r="G50" s="165"/>
      <c r="H50" s="168"/>
      <c r="I50" s="165">
        <v>0</v>
      </c>
      <c r="J50" s="329"/>
      <c r="K50" s="321"/>
      <c r="L50" s="322"/>
      <c r="M50" s="322"/>
    </row>
    <row r="51" spans="1:13" ht="35.25" customHeight="1">
      <c r="A51" s="327"/>
      <c r="B51" s="327"/>
      <c r="C51" s="72">
        <v>2019</v>
      </c>
      <c r="D51" s="165">
        <f t="shared" si="0"/>
        <v>0</v>
      </c>
      <c r="E51" s="165"/>
      <c r="F51" s="165"/>
      <c r="G51" s="165"/>
      <c r="H51" s="168"/>
      <c r="I51" s="165">
        <v>0</v>
      </c>
      <c r="J51" s="329"/>
      <c r="K51" s="321"/>
      <c r="L51" s="322"/>
      <c r="M51" s="322"/>
    </row>
    <row r="52" spans="1:16" ht="35.25" customHeight="1">
      <c r="A52" s="327"/>
      <c r="B52" s="327"/>
      <c r="C52" s="171">
        <v>2020</v>
      </c>
      <c r="D52" s="165">
        <f t="shared" si="0"/>
        <v>0</v>
      </c>
      <c r="E52" s="165"/>
      <c r="F52" s="165"/>
      <c r="G52" s="165"/>
      <c r="H52" s="168"/>
      <c r="I52" s="165">
        <v>0</v>
      </c>
      <c r="J52" s="297"/>
      <c r="K52" s="323"/>
      <c r="L52" s="324"/>
      <c r="M52" s="322"/>
      <c r="P52" t="s">
        <v>40</v>
      </c>
    </row>
    <row r="53" spans="1:13" ht="35.25" customHeight="1">
      <c r="A53" s="328"/>
      <c r="B53" s="328"/>
      <c r="C53" s="171">
        <v>2021</v>
      </c>
      <c r="D53" s="165"/>
      <c r="E53" s="165"/>
      <c r="F53" s="165"/>
      <c r="G53" s="165"/>
      <c r="H53" s="168"/>
      <c r="I53" s="165">
        <v>0</v>
      </c>
      <c r="J53" s="177"/>
      <c r="K53" s="174"/>
      <c r="L53" s="175"/>
      <c r="M53" s="322"/>
    </row>
    <row r="54" spans="1:13" ht="35.25" customHeight="1">
      <c r="A54" s="326" t="s">
        <v>136</v>
      </c>
      <c r="B54" s="326" t="s">
        <v>137</v>
      </c>
      <c r="C54" s="171">
        <v>2017</v>
      </c>
      <c r="D54" s="165">
        <f>I54</f>
        <v>0</v>
      </c>
      <c r="E54" s="165"/>
      <c r="F54" s="165"/>
      <c r="G54" s="165"/>
      <c r="H54" s="168"/>
      <c r="I54" s="165">
        <v>0</v>
      </c>
      <c r="J54" s="296"/>
      <c r="K54" s="319" t="s">
        <v>74</v>
      </c>
      <c r="L54" s="320"/>
      <c r="M54" s="322"/>
    </row>
    <row r="55" spans="1:13" ht="35.25" customHeight="1">
      <c r="A55" s="327"/>
      <c r="B55" s="327"/>
      <c r="C55" s="72">
        <v>2018</v>
      </c>
      <c r="D55" s="165">
        <f t="shared" si="0"/>
        <v>0</v>
      </c>
      <c r="E55" s="165"/>
      <c r="F55" s="165"/>
      <c r="G55" s="165"/>
      <c r="H55" s="168"/>
      <c r="I55" s="165">
        <v>0</v>
      </c>
      <c r="J55" s="329"/>
      <c r="K55" s="321"/>
      <c r="L55" s="322"/>
      <c r="M55" s="322"/>
    </row>
    <row r="56" spans="1:15" ht="35.25" customHeight="1">
      <c r="A56" s="327"/>
      <c r="B56" s="327"/>
      <c r="C56" s="72">
        <v>2019</v>
      </c>
      <c r="D56" s="165">
        <f t="shared" si="0"/>
        <v>0</v>
      </c>
      <c r="E56" s="165"/>
      <c r="F56" s="165"/>
      <c r="G56" s="165"/>
      <c r="H56" s="168"/>
      <c r="I56" s="165">
        <v>0</v>
      </c>
      <c r="J56" s="329"/>
      <c r="K56" s="321"/>
      <c r="L56" s="322"/>
      <c r="M56" s="322"/>
      <c r="O56" t="s">
        <v>40</v>
      </c>
    </row>
    <row r="57" spans="1:13" ht="35.25" customHeight="1">
      <c r="A57" s="327"/>
      <c r="B57" s="327"/>
      <c r="C57" s="171">
        <v>2020</v>
      </c>
      <c r="D57" s="165">
        <f t="shared" si="0"/>
        <v>0</v>
      </c>
      <c r="E57" s="165"/>
      <c r="F57" s="165"/>
      <c r="G57" s="165"/>
      <c r="H57" s="168"/>
      <c r="I57" s="165">
        <v>0</v>
      </c>
      <c r="J57" s="297"/>
      <c r="K57" s="323"/>
      <c r="L57" s="324"/>
      <c r="M57" s="322"/>
    </row>
    <row r="58" spans="1:13" ht="35.25" customHeight="1">
      <c r="A58" s="328"/>
      <c r="B58" s="328"/>
      <c r="C58" s="171">
        <v>2021</v>
      </c>
      <c r="D58" s="165"/>
      <c r="E58" s="165"/>
      <c r="F58" s="165"/>
      <c r="G58" s="165"/>
      <c r="H58" s="168"/>
      <c r="I58" s="165">
        <v>0</v>
      </c>
      <c r="J58" s="177"/>
      <c r="K58" s="174"/>
      <c r="L58" s="175"/>
      <c r="M58" s="322"/>
    </row>
    <row r="59" spans="1:13" ht="35.25" customHeight="1">
      <c r="A59" s="326" t="s">
        <v>138</v>
      </c>
      <c r="B59" s="326" t="s">
        <v>139</v>
      </c>
      <c r="C59" s="171">
        <v>2017</v>
      </c>
      <c r="D59" s="165">
        <f>I59</f>
        <v>0</v>
      </c>
      <c r="E59" s="165"/>
      <c r="F59" s="165"/>
      <c r="G59" s="165"/>
      <c r="H59" s="168"/>
      <c r="I59" s="165">
        <v>0</v>
      </c>
      <c r="J59" s="296"/>
      <c r="K59" s="319" t="s">
        <v>74</v>
      </c>
      <c r="L59" s="320"/>
      <c r="M59" s="322"/>
    </row>
    <row r="60" spans="1:13" ht="35.25" customHeight="1">
      <c r="A60" s="327"/>
      <c r="B60" s="327"/>
      <c r="C60" s="72">
        <v>2018</v>
      </c>
      <c r="D60" s="165">
        <f t="shared" si="0"/>
        <v>0</v>
      </c>
      <c r="E60" s="165"/>
      <c r="F60" s="165"/>
      <c r="G60" s="165"/>
      <c r="H60" s="168"/>
      <c r="I60" s="165">
        <v>0</v>
      </c>
      <c r="J60" s="329"/>
      <c r="K60" s="321"/>
      <c r="L60" s="322"/>
      <c r="M60" s="322"/>
    </row>
    <row r="61" spans="1:15" ht="35.25" customHeight="1">
      <c r="A61" s="327"/>
      <c r="B61" s="327"/>
      <c r="C61" s="72">
        <v>2019</v>
      </c>
      <c r="D61" s="165">
        <f t="shared" si="0"/>
        <v>0</v>
      </c>
      <c r="E61" s="165"/>
      <c r="F61" s="165"/>
      <c r="G61" s="165"/>
      <c r="H61" s="168"/>
      <c r="I61" s="165">
        <v>0</v>
      </c>
      <c r="J61" s="329"/>
      <c r="K61" s="321"/>
      <c r="L61" s="322"/>
      <c r="M61" s="322"/>
      <c r="O61" t="s">
        <v>40</v>
      </c>
    </row>
    <row r="62" spans="1:13" ht="35.25" customHeight="1">
      <c r="A62" s="327"/>
      <c r="B62" s="327"/>
      <c r="C62" s="171">
        <v>2020</v>
      </c>
      <c r="D62" s="165">
        <f t="shared" si="0"/>
        <v>0</v>
      </c>
      <c r="E62" s="165"/>
      <c r="F62" s="165"/>
      <c r="G62" s="165"/>
      <c r="H62" s="168"/>
      <c r="I62" s="165">
        <v>0</v>
      </c>
      <c r="J62" s="297"/>
      <c r="K62" s="323"/>
      <c r="L62" s="324"/>
      <c r="M62" s="322"/>
    </row>
    <row r="63" spans="1:13" ht="35.25" customHeight="1">
      <c r="A63" s="328"/>
      <c r="B63" s="328"/>
      <c r="C63" s="171">
        <v>2021</v>
      </c>
      <c r="D63" s="165"/>
      <c r="E63" s="165"/>
      <c r="F63" s="165"/>
      <c r="G63" s="165"/>
      <c r="H63" s="168"/>
      <c r="I63" s="165">
        <v>0</v>
      </c>
      <c r="J63" s="177"/>
      <c r="K63" s="174"/>
      <c r="L63" s="175"/>
      <c r="M63" s="322"/>
    </row>
    <row r="64" spans="1:13" ht="35.25" customHeight="1">
      <c r="A64" s="326" t="s">
        <v>140</v>
      </c>
      <c r="B64" s="326" t="s">
        <v>141</v>
      </c>
      <c r="C64" s="171">
        <v>2017</v>
      </c>
      <c r="D64" s="165">
        <f>I64</f>
        <v>0</v>
      </c>
      <c r="E64" s="165"/>
      <c r="F64" s="165"/>
      <c r="G64" s="165"/>
      <c r="H64" s="168"/>
      <c r="I64" s="165">
        <v>0</v>
      </c>
      <c r="J64" s="296"/>
      <c r="K64" s="319" t="s">
        <v>74</v>
      </c>
      <c r="L64" s="320"/>
      <c r="M64" s="322"/>
    </row>
    <row r="65" spans="1:13" ht="35.25" customHeight="1">
      <c r="A65" s="327"/>
      <c r="B65" s="327"/>
      <c r="C65" s="72">
        <v>2018</v>
      </c>
      <c r="D65" s="165">
        <f t="shared" si="0"/>
        <v>0</v>
      </c>
      <c r="E65" s="165"/>
      <c r="F65" s="165"/>
      <c r="G65" s="165"/>
      <c r="H65" s="168"/>
      <c r="I65" s="165">
        <v>0</v>
      </c>
      <c r="J65" s="329"/>
      <c r="K65" s="321"/>
      <c r="L65" s="322"/>
      <c r="M65" s="322"/>
    </row>
    <row r="66" spans="1:14" ht="35.25" customHeight="1">
      <c r="A66" s="327"/>
      <c r="B66" s="327"/>
      <c r="C66" s="72">
        <v>2019</v>
      </c>
      <c r="D66" s="165">
        <f t="shared" si="0"/>
        <v>0</v>
      </c>
      <c r="E66" s="165"/>
      <c r="F66" s="165"/>
      <c r="G66" s="165"/>
      <c r="H66" s="168"/>
      <c r="I66" s="165">
        <v>0</v>
      </c>
      <c r="J66" s="329"/>
      <c r="K66" s="321"/>
      <c r="L66" s="322"/>
      <c r="M66" s="322"/>
      <c r="N66" t="s">
        <v>40</v>
      </c>
    </row>
    <row r="67" spans="1:13" ht="35.25" customHeight="1">
      <c r="A67" s="327"/>
      <c r="B67" s="327"/>
      <c r="C67" s="171">
        <v>2020</v>
      </c>
      <c r="D67" s="165">
        <f t="shared" si="0"/>
        <v>0</v>
      </c>
      <c r="E67" s="165"/>
      <c r="F67" s="165"/>
      <c r="G67" s="165"/>
      <c r="H67" s="168"/>
      <c r="I67" s="165">
        <v>0</v>
      </c>
      <c r="J67" s="297"/>
      <c r="K67" s="323"/>
      <c r="L67" s="324"/>
      <c r="M67" s="322"/>
    </row>
    <row r="68" spans="1:13" ht="35.25" customHeight="1">
      <c r="A68" s="328"/>
      <c r="B68" s="328"/>
      <c r="C68" s="171">
        <v>2021</v>
      </c>
      <c r="D68" s="165"/>
      <c r="E68" s="165"/>
      <c r="F68" s="165"/>
      <c r="G68" s="165"/>
      <c r="H68" s="168"/>
      <c r="I68" s="165">
        <v>0</v>
      </c>
      <c r="J68" s="177"/>
      <c r="K68" s="174"/>
      <c r="L68" s="175"/>
      <c r="M68" s="322"/>
    </row>
    <row r="69" spans="1:13" ht="35.25" customHeight="1">
      <c r="A69" s="326" t="s">
        <v>142</v>
      </c>
      <c r="B69" s="326" t="s">
        <v>143</v>
      </c>
      <c r="C69" s="171">
        <v>2017</v>
      </c>
      <c r="D69" s="165">
        <f>I69</f>
        <v>0</v>
      </c>
      <c r="E69" s="165"/>
      <c r="F69" s="165"/>
      <c r="G69" s="165"/>
      <c r="H69" s="168"/>
      <c r="I69" s="165">
        <v>0</v>
      </c>
      <c r="J69" s="296"/>
      <c r="K69" s="319" t="s">
        <v>74</v>
      </c>
      <c r="L69" s="320"/>
      <c r="M69" s="322"/>
    </row>
    <row r="70" spans="1:13" ht="35.25" customHeight="1">
      <c r="A70" s="327"/>
      <c r="B70" s="327"/>
      <c r="C70" s="72">
        <v>2018</v>
      </c>
      <c r="D70" s="165">
        <f t="shared" si="0"/>
        <v>0</v>
      </c>
      <c r="E70" s="165"/>
      <c r="F70" s="165"/>
      <c r="G70" s="165"/>
      <c r="H70" s="168"/>
      <c r="I70" s="165">
        <v>0</v>
      </c>
      <c r="J70" s="329"/>
      <c r="K70" s="321"/>
      <c r="L70" s="322"/>
      <c r="M70" s="322"/>
    </row>
    <row r="71" spans="1:16" ht="35.25" customHeight="1">
      <c r="A71" s="327"/>
      <c r="B71" s="327"/>
      <c r="C71" s="72">
        <v>2019</v>
      </c>
      <c r="D71" s="165">
        <f t="shared" si="0"/>
        <v>0</v>
      </c>
      <c r="E71" s="165"/>
      <c r="F71" s="165"/>
      <c r="G71" s="165"/>
      <c r="H71" s="168"/>
      <c r="I71" s="165">
        <v>0</v>
      </c>
      <c r="J71" s="329"/>
      <c r="K71" s="321"/>
      <c r="L71" s="322"/>
      <c r="M71" s="322"/>
      <c r="P71" t="s">
        <v>40</v>
      </c>
    </row>
    <row r="72" spans="1:13" ht="35.25" customHeight="1">
      <c r="A72" s="327"/>
      <c r="B72" s="327"/>
      <c r="C72" s="171">
        <v>2020</v>
      </c>
      <c r="D72" s="165">
        <f t="shared" si="0"/>
        <v>0</v>
      </c>
      <c r="E72" s="165"/>
      <c r="F72" s="165"/>
      <c r="G72" s="165"/>
      <c r="H72" s="168"/>
      <c r="I72" s="165">
        <v>0</v>
      </c>
      <c r="J72" s="297"/>
      <c r="K72" s="323"/>
      <c r="L72" s="324"/>
      <c r="M72" s="324"/>
    </row>
    <row r="73" spans="1:13" ht="35.25" customHeight="1">
      <c r="A73" s="328"/>
      <c r="B73" s="328"/>
      <c r="C73" s="171">
        <v>2021</v>
      </c>
      <c r="D73" s="165"/>
      <c r="E73" s="165"/>
      <c r="F73" s="165"/>
      <c r="G73" s="165"/>
      <c r="H73" s="168"/>
      <c r="I73" s="165">
        <v>0</v>
      </c>
      <c r="J73" s="71"/>
      <c r="K73" s="174"/>
      <c r="L73" s="175"/>
      <c r="M73" s="178"/>
    </row>
    <row r="74" spans="1:13" ht="16.5" customHeight="1">
      <c r="A74" s="326"/>
      <c r="B74" s="330" t="s">
        <v>78</v>
      </c>
      <c r="C74" s="171">
        <v>2017</v>
      </c>
      <c r="D74" s="165">
        <f>I74</f>
        <v>13.1</v>
      </c>
      <c r="E74" s="165">
        <v>0</v>
      </c>
      <c r="F74" s="165"/>
      <c r="G74" s="165"/>
      <c r="H74" s="170">
        <v>0</v>
      </c>
      <c r="I74" s="165">
        <f>I17+I23+I34+I39+I44+I49+I54+I59+I64+I69</f>
        <v>13.1</v>
      </c>
      <c r="J74" s="71"/>
      <c r="K74" s="174"/>
      <c r="L74" s="175"/>
      <c r="M74" s="178"/>
    </row>
    <row r="75" spans="1:13" ht="15.75">
      <c r="A75" s="327"/>
      <c r="B75" s="331"/>
      <c r="C75" s="72">
        <v>2018</v>
      </c>
      <c r="D75" s="165">
        <f t="shared" si="0"/>
        <v>13.100000000000001</v>
      </c>
      <c r="E75" s="165">
        <f>SUM(E18+E24)</f>
        <v>0</v>
      </c>
      <c r="F75" s="165"/>
      <c r="G75" s="165"/>
      <c r="H75" s="165">
        <f>SUM(H18+H24)</f>
        <v>0</v>
      </c>
      <c r="I75" s="165">
        <f>SUM(I18+I24+I35+I40+I45+I50+I55+I60+I65+I70)</f>
        <v>13.100000000000001</v>
      </c>
      <c r="J75" s="72"/>
      <c r="K75" s="319"/>
      <c r="L75" s="333"/>
      <c r="M75" s="338"/>
    </row>
    <row r="76" spans="1:13" ht="15.75">
      <c r="A76" s="327"/>
      <c r="B76" s="331"/>
      <c r="C76" s="72">
        <v>2019</v>
      </c>
      <c r="D76" s="165">
        <f t="shared" si="0"/>
        <v>13.100000000000001</v>
      </c>
      <c r="E76" s="179">
        <f>SUM(E19+E25)</f>
        <v>0</v>
      </c>
      <c r="F76" s="179"/>
      <c r="G76" s="179"/>
      <c r="H76" s="179">
        <f>SUM(H19+H25)</f>
        <v>0</v>
      </c>
      <c r="I76" s="179">
        <f>SUM(I19+I25+I36+I41+I46+I51+I56+I61+I66+I71)</f>
        <v>13.100000000000001</v>
      </c>
      <c r="J76" s="72"/>
      <c r="K76" s="334"/>
      <c r="L76" s="335"/>
      <c r="M76" s="338"/>
    </row>
    <row r="77" spans="1:13" ht="15.75">
      <c r="A77" s="327"/>
      <c r="B77" s="331"/>
      <c r="C77" s="171">
        <v>2020</v>
      </c>
      <c r="D77" s="165">
        <f t="shared" si="0"/>
        <v>13.100000000000001</v>
      </c>
      <c r="E77" s="165">
        <f>SUM(E20+E26)</f>
        <v>0</v>
      </c>
      <c r="F77" s="165"/>
      <c r="G77" s="165"/>
      <c r="H77" s="165">
        <f>SUM(H20+H26)</f>
        <v>0</v>
      </c>
      <c r="I77" s="165">
        <f>SUM(I20+I26+I37+I42+I47+I52+I57+I62+I67+I72)</f>
        <v>13.100000000000001</v>
      </c>
      <c r="J77" s="72"/>
      <c r="K77" s="334"/>
      <c r="L77" s="335"/>
      <c r="M77" s="338"/>
    </row>
    <row r="78" spans="1:13" ht="15.75">
      <c r="A78" s="327"/>
      <c r="B78" s="331"/>
      <c r="C78" s="171">
        <v>2021</v>
      </c>
      <c r="D78" s="165">
        <f>I78</f>
        <v>13.100000000000001</v>
      </c>
      <c r="E78" s="165">
        <v>0</v>
      </c>
      <c r="F78" s="165"/>
      <c r="G78" s="165"/>
      <c r="H78" s="165"/>
      <c r="I78" s="165">
        <f>I21+I33+I27</f>
        <v>13.100000000000001</v>
      </c>
      <c r="J78" s="72"/>
      <c r="K78" s="334"/>
      <c r="L78" s="335"/>
      <c r="M78" s="338"/>
    </row>
    <row r="79" spans="1:13" ht="15.75">
      <c r="A79" s="328"/>
      <c r="B79" s="332"/>
      <c r="C79" s="72" t="s">
        <v>232</v>
      </c>
      <c r="D79" s="180">
        <f>SUM(D74:D78)</f>
        <v>65.5</v>
      </c>
      <c r="E79" s="180">
        <f>SUM(E75:E77)</f>
        <v>0</v>
      </c>
      <c r="F79" s="180"/>
      <c r="G79" s="180"/>
      <c r="H79" s="180">
        <f>SUM(H75:H77)</f>
        <v>0</v>
      </c>
      <c r="I79" s="180">
        <f>SUM(I74:I78)</f>
        <v>65.5</v>
      </c>
      <c r="J79" s="72"/>
      <c r="K79" s="336"/>
      <c r="L79" s="337"/>
      <c r="M79" s="338"/>
    </row>
  </sheetData>
  <sheetProtection/>
  <mergeCells count="75">
    <mergeCell ref="E8:I9"/>
    <mergeCell ref="J8:J13"/>
    <mergeCell ref="K8:L13"/>
    <mergeCell ref="A8:A13"/>
    <mergeCell ref="M8:M13"/>
    <mergeCell ref="E10:E13"/>
    <mergeCell ref="G12:H12"/>
    <mergeCell ref="B1:M1"/>
    <mergeCell ref="B2:M2"/>
    <mergeCell ref="L3:M3"/>
    <mergeCell ref="L4:M4"/>
    <mergeCell ref="A7:M7"/>
    <mergeCell ref="F10:I10"/>
    <mergeCell ref="C8:C13"/>
    <mergeCell ref="F11:H11"/>
    <mergeCell ref="B8:B13"/>
    <mergeCell ref="F12:F13"/>
    <mergeCell ref="J23:J26"/>
    <mergeCell ref="K17:L20"/>
    <mergeCell ref="M17:M20"/>
    <mergeCell ref="I11:I13"/>
    <mergeCell ref="J18:J20"/>
    <mergeCell ref="K14:L14"/>
    <mergeCell ref="M23:M27"/>
    <mergeCell ref="A16:M16"/>
    <mergeCell ref="D8:D13"/>
    <mergeCell ref="A15:M15"/>
    <mergeCell ref="K75:L79"/>
    <mergeCell ref="M75:M79"/>
    <mergeCell ref="A22:M22"/>
    <mergeCell ref="A28:M28"/>
    <mergeCell ref="J29:J32"/>
    <mergeCell ref="K29:L32"/>
    <mergeCell ref="B49:B53"/>
    <mergeCell ref="M29:M72"/>
    <mergeCell ref="K34:L37"/>
    <mergeCell ref="J34:J37"/>
    <mergeCell ref="J40:J42"/>
    <mergeCell ref="A59:A63"/>
    <mergeCell ref="B59:B63"/>
    <mergeCell ref="A64:A68"/>
    <mergeCell ref="B64:B68"/>
    <mergeCell ref="A69:A73"/>
    <mergeCell ref="B69:B73"/>
    <mergeCell ref="J54:J57"/>
    <mergeCell ref="K39:L42"/>
    <mergeCell ref="K44:L47"/>
    <mergeCell ref="J44:J47"/>
    <mergeCell ref="J49:J52"/>
    <mergeCell ref="K49:L52"/>
    <mergeCell ref="A44:A48"/>
    <mergeCell ref="B44:B48"/>
    <mergeCell ref="A49:A53"/>
    <mergeCell ref="A39:A43"/>
    <mergeCell ref="B39:B43"/>
    <mergeCell ref="K54:L57"/>
    <mergeCell ref="J59:J62"/>
    <mergeCell ref="K59:L62"/>
    <mergeCell ref="A54:A58"/>
    <mergeCell ref="B54:B58"/>
    <mergeCell ref="A74:A79"/>
    <mergeCell ref="B74:B79"/>
    <mergeCell ref="J64:J67"/>
    <mergeCell ref="K64:L67"/>
    <mergeCell ref="J69:J72"/>
    <mergeCell ref="K69:L72"/>
    <mergeCell ref="A17:A21"/>
    <mergeCell ref="B17:B21"/>
    <mergeCell ref="A23:A27"/>
    <mergeCell ref="B23:B27"/>
    <mergeCell ref="K23:L27"/>
    <mergeCell ref="A29:A33"/>
    <mergeCell ref="B29:B33"/>
    <mergeCell ref="A34:A38"/>
    <mergeCell ref="B34: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Шишкина</cp:lastModifiedBy>
  <cp:lastPrinted>2018-10-11T09:39:21Z</cp:lastPrinted>
  <dcterms:created xsi:type="dcterms:W3CDTF">2014-10-21T12:29:03Z</dcterms:created>
  <dcterms:modified xsi:type="dcterms:W3CDTF">2018-10-26T12:26:27Z</dcterms:modified>
  <cp:category/>
  <cp:version/>
  <cp:contentType/>
  <cp:contentStatus/>
</cp:coreProperties>
</file>