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920" activeTab="1"/>
  </bookViews>
  <sheets>
    <sheet name="ресурсное обеспечение" sheetId="1" r:id="rId1"/>
    <sheet name="под. культура" sheetId="2" r:id="rId2"/>
    <sheet name="подпр Физ и спорт" sheetId="3" r:id="rId3"/>
    <sheet name="подпр Прав культ" sheetId="4" r:id="rId4"/>
  </sheets>
  <definedNames/>
  <calcPr fullCalcOnLoad="1"/>
</workbook>
</file>

<file path=xl/sharedStrings.xml><?xml version="1.0" encoding="utf-8"?>
<sst xmlns="http://schemas.openxmlformats.org/spreadsheetml/2006/main" count="342" uniqueCount="219">
  <si>
    <t>№ п/п</t>
  </si>
  <si>
    <t>Наименование мероприятия</t>
  </si>
  <si>
    <t>Срок исполнения</t>
  </si>
  <si>
    <t xml:space="preserve">Объем финанси-рования </t>
  </si>
  <si>
    <t>(тыс. руб.)</t>
  </si>
  <si>
    <t>В том числе:</t>
  </si>
  <si>
    <t>Суб-вен-ции</t>
  </si>
  <si>
    <t>Собственные доходы</t>
  </si>
  <si>
    <t>Вне-бюджетные средства</t>
  </si>
  <si>
    <t>Субсидии, иные  межбюджетные трансферты</t>
  </si>
  <si>
    <t xml:space="preserve">Другие собственные доходы </t>
  </si>
  <si>
    <t>1.</t>
  </si>
  <si>
    <t>МКУ «Комитет по культуре и спорту» ЗАТО г.Радужный Владимирской области</t>
  </si>
  <si>
    <t>ИТОГО по Программе</t>
  </si>
  <si>
    <t>1.1.</t>
  </si>
  <si>
    <t>Итого по Подпрограмме</t>
  </si>
  <si>
    <t>1.2.</t>
  </si>
  <si>
    <t>Итого по подпрограмме</t>
  </si>
  <si>
    <t>1.3.</t>
  </si>
  <si>
    <t>3. Ресурсное обеспечение муниципальной программы</t>
  </si>
  <si>
    <t>№        п/п</t>
  </si>
  <si>
    <t>Наименование мероприятий</t>
  </si>
  <si>
    <t>Объем финансирования (тыс.руб.)</t>
  </si>
  <si>
    <t>В том числе</t>
  </si>
  <si>
    <t>Субвенции</t>
  </si>
  <si>
    <t>Внебюджетные средства</t>
  </si>
  <si>
    <t>Субсидии, иные межбюджетные трансферты</t>
  </si>
  <si>
    <t>Другие собственные доходы</t>
  </si>
  <si>
    <t>Комплектование книжного фонда</t>
  </si>
  <si>
    <t>МБУК «Общедоступная библиотека ЗАТО г.Радужный»</t>
  </si>
  <si>
    <t>Улучшение библиотечного обслуживания</t>
  </si>
  <si>
    <t>Внедрение информационных технологий в процесс библиотечного обслуживания:</t>
  </si>
  <si>
    <t>-обеспечение широкого доступа населения к информационно-справочным системам;</t>
  </si>
  <si>
    <t>- создание электронного каталога библиотечных фондов</t>
  </si>
  <si>
    <t xml:space="preserve">  модернизация компьютерной базы МБУК "Общедоступная библиотека"</t>
  </si>
  <si>
    <t>Организация и проведение городских творческих конкурсов и выставок детского творчества</t>
  </si>
  <si>
    <t>МКУ "Комитет по культуре и спорту"</t>
  </si>
  <si>
    <t>Выявление одаренных детей, привлечение их к занятиям творчеством, профилактика безнадзорности и правонарушений в подростковой среде</t>
  </si>
  <si>
    <t>МКУ «Комитет по культуре и спорту»</t>
  </si>
  <si>
    <t>Повышение уровня исполнительского мастерства</t>
  </si>
  <si>
    <t>Организация и проведение традиционных городских мероприятий</t>
  </si>
  <si>
    <t>Организация досуга населения, профилактика правонарушений</t>
  </si>
  <si>
    <t>Патриотическое воспитание, организация досуга населения</t>
  </si>
  <si>
    <t xml:space="preserve"> </t>
  </si>
  <si>
    <t>Поддержка творческих коллективов и любительских объединений (организация творческих юбилеев, чествование участников художественной самодеятельности и др.)</t>
  </si>
  <si>
    <t>Привлечение населения к творческой самореализации, организация досуга</t>
  </si>
  <si>
    <t>Развитие фестивальной деятельности, проведение и участие в творческих конкурсах, выставках, культурных обменах</t>
  </si>
  <si>
    <t xml:space="preserve">Выявление талантливых горожан, повышение исполнительского мастерства </t>
  </si>
  <si>
    <t>Проведение праздничных программ, посвященных профессиональным праздникам</t>
  </si>
  <si>
    <t>Формирование корпоративной культуры в трудовых коллективах</t>
  </si>
  <si>
    <t>Проведение мероприятий по сохранению памяти   радужан, внёсших вклад в развитие города</t>
  </si>
  <si>
    <t>Патриотическое воспитание, сохранение памяти о людях, внесших вклад в развитие города</t>
  </si>
  <si>
    <t>4.</t>
  </si>
  <si>
    <t>Ремонты учреждений</t>
  </si>
  <si>
    <t>МКУ ГКМХ</t>
  </si>
  <si>
    <t>Формирование здорового образа жизни. Привлечение населения к массовому отдыху на 20-30%, улучшение условий для занятий самодеятельным творчеством и организации досуга населения.</t>
  </si>
  <si>
    <t>МБУК МСДЦ</t>
  </si>
  <si>
    <t>МБОУДОД ДЮСШ</t>
  </si>
  <si>
    <t>5.</t>
  </si>
  <si>
    <t>МКУ «Комитет по культуре и спорту» ЗАТО г.Радужный:</t>
  </si>
  <si>
    <t>МБУК К/Ц Досуг</t>
  </si>
  <si>
    <t>МБУК ЦДМ</t>
  </si>
  <si>
    <t>МБУК ПКиО</t>
  </si>
  <si>
    <t>МБУК  «Общедоступная библиотека»</t>
  </si>
  <si>
    <t>ВСЕГО ПО ПОДПРОГРАММЕ</t>
  </si>
  <si>
    <t>2.1.</t>
  </si>
  <si>
    <t>2.2.</t>
  </si>
  <si>
    <t>Участие юных дарований в областных, региональных и международных конкурсах, выставках, фестивалях</t>
  </si>
  <si>
    <t>3.1.</t>
  </si>
  <si>
    <t>4.1.</t>
  </si>
  <si>
    <t xml:space="preserve">МКУ «Комитет по культуре и спорту»                                       </t>
  </si>
  <si>
    <t>Организация и проведение мероприятий патриотической направленности и социально-значимых мероприятий, участие в фестивалях, смотрах, конкурсах. Организация и проведение экскурсий, транспортные услуги.</t>
  </si>
  <si>
    <t>4.2.</t>
  </si>
  <si>
    <t xml:space="preserve">Перечень мероприятий муниципальной подпрограммы </t>
  </si>
  <si>
    <t>Исполнители - ответственные за реализацию мероприятия</t>
  </si>
  <si>
    <t>Ожидаемые результаты (количественные и качественные)</t>
  </si>
  <si>
    <t>I. Организационно-методическое обеспечение</t>
  </si>
  <si>
    <t>- управление образования</t>
  </si>
  <si>
    <t>4.3.</t>
  </si>
  <si>
    <t>4.4.</t>
  </si>
  <si>
    <t>МБУК "Общедоступная библиотека"</t>
  </si>
  <si>
    <t>ИТОГО:</t>
  </si>
  <si>
    <t>Объем финансирования (тыс.руб)</t>
  </si>
  <si>
    <t xml:space="preserve">В том числе: </t>
  </si>
  <si>
    <t>Объем финансирования (тыс. руб.)</t>
  </si>
  <si>
    <t>исполнители, ответственные за реализацию подпрограммы</t>
  </si>
  <si>
    <t>Ожидаемые показатели оценки эффективности (количественные и качественные)</t>
  </si>
  <si>
    <t>Собственные  доходы:</t>
  </si>
  <si>
    <t>Исполнители, соисполнители, ответственные за реализацию мероприятия</t>
  </si>
  <si>
    <t>организация и проведение круглогодичной спартакиады школьников</t>
  </si>
  <si>
    <t xml:space="preserve">МКУ «Комитет </t>
  </si>
  <si>
    <t>Увеличение количества занимающихся в спортивных секциях, укрепление здоровья учащихся</t>
  </si>
  <si>
    <t xml:space="preserve">Организация  и проведение спартакиады среди предприятий и учреждений города;Сдача норм  комплекса ГТО  среди работающего населения </t>
  </si>
  <si>
    <t>Укрепление здоровья работников предприятий и учреждений города</t>
  </si>
  <si>
    <t xml:space="preserve">Организация и проведение 
 городских спортивно- мас-совых и физкультурно-оздоровительных мероприятий
</t>
  </si>
  <si>
    <t>Улучшение состояния здоровья населения, снижение уровня преступности, наркомании и алкоголизма</t>
  </si>
  <si>
    <t>Участие сборных команд города в круглогодичной спартакиаде области, российских чемпионатах и первенствах</t>
  </si>
  <si>
    <t xml:space="preserve">Увеличение количества спортсменов-разрядников; место, занятое  городом в областной спартакиаде </t>
  </si>
  <si>
    <t>Награждение лучших спортсменов и организаторов спортивно-массовой работы  по     итогам спортивного года</t>
  </si>
  <si>
    <t>Повышение статуса спортсмена</t>
  </si>
  <si>
    <t>ВСЕГО  ПО ПОДПРОГРАММЕ</t>
  </si>
  <si>
    <t>I. Организация досуга населения</t>
  </si>
  <si>
    <t>II. Укрепление материальной базы</t>
  </si>
  <si>
    <t>IY. Выполнение муниципальных заданий:</t>
  </si>
  <si>
    <t>V. Социальная поддержка населения</t>
  </si>
  <si>
    <t>5.1.</t>
  </si>
  <si>
    <t xml:space="preserve">                           1. Массовый  спорт </t>
  </si>
  <si>
    <t>1.4.</t>
  </si>
  <si>
    <t>1.5.</t>
  </si>
  <si>
    <t>1.6.</t>
  </si>
  <si>
    <t>1.7.</t>
  </si>
  <si>
    <t>1.8.</t>
  </si>
  <si>
    <t>1.9.</t>
  </si>
  <si>
    <t>1.10.</t>
  </si>
  <si>
    <t>2.3.</t>
  </si>
  <si>
    <t>2.4.</t>
  </si>
  <si>
    <t>2.5.</t>
  </si>
  <si>
    <t>4.5.</t>
  </si>
  <si>
    <t>4.6.</t>
  </si>
  <si>
    <t>4.7.</t>
  </si>
  <si>
    <r>
      <t>Цели и задачи::</t>
    </r>
    <r>
      <rPr>
        <sz val="12"/>
        <color indexed="8"/>
        <rFont val="Times New Roman"/>
        <family val="1"/>
      </rPr>
      <t xml:space="preserve"> мониторинг состояния правового просвещения населения, эффективности работы органов местного самоуправления в данном направлении, совершенствование форм и методов работы с гражданами по правовому просвещению</t>
    </r>
  </si>
  <si>
    <t>Цель- популяризация физической культуры и спорта  среди учащейся молодежи, работающей категории населения города. Повышение роли физической культуры и спорта как средства и нравственного здоровья населения. Повышение спортивного мастерства занимающихся. Пропаганда физической культуры и спорта.</t>
  </si>
  <si>
    <t>Задача- привлечение учащейся молодежи, широких слоев населения к активным занятиям физической культурой и спортом. Повышение массовости спортивных мероприятий. Повышение качества и эффективности учебно-тренировочных занятий. Поддержка молодых и перспективных спортсменов.</t>
  </si>
  <si>
    <t>2.</t>
  </si>
  <si>
    <t>Пополнение библиотек общеобразовательных организаций, методического кабинета управления образования литературой по правовой тематике</t>
  </si>
  <si>
    <t>Расширение базы методического обеспечения для организации работы по правовому просвещению</t>
  </si>
  <si>
    <t>II. Органы местного самоуправления в системе правового просвещения</t>
  </si>
  <si>
    <t>Систематическое пополнение информационной базы "Информационно-правового центра", находящегося в МБУК "Общедоступная библиотека"</t>
  </si>
  <si>
    <t>III. Меры улучшения работы среди населения по правовому просвещению и воспитанию</t>
  </si>
  <si>
    <t>3.</t>
  </si>
  <si>
    <t>Совершенствование системы правового воспитания обучающихся. Проведение ежегодных городских мероприятий:</t>
  </si>
  <si>
    <t>Повышение интереса обучающихся к изучению правовой системы государства.   Увеличение численности обучающихся, участников мероприятий правовой направленности.</t>
  </si>
  <si>
    <t>Конкурс "Гражданином быть обязан", посвящённый Конституции РФ и Международному Дню Прав человека</t>
  </si>
  <si>
    <t>3.2.</t>
  </si>
  <si>
    <t>Конкурс на знания истории государственной символики "Символы России"</t>
  </si>
  <si>
    <t>3.3.</t>
  </si>
  <si>
    <t>Городская олимпиада школьников "Основы правовх знаний"</t>
  </si>
  <si>
    <t>3.4.</t>
  </si>
  <si>
    <t>Организация и проведение экскурсионно- туристических поездок обучающихся в целях повышения культурного, образовательного уровня обучающихся в вопросах государственного строительства и правового положения граждан РФ</t>
  </si>
  <si>
    <t>3.5.</t>
  </si>
  <si>
    <t>Включение в основные общеобразовательные программы дошкольного, начального, основного и среднего общего образования тематики, способствующей повышению правовой грамотности обучающихся</t>
  </si>
  <si>
    <t>3.6.</t>
  </si>
  <si>
    <t>Проведение цикла занятий с участием сотрудников ГИБДД по изучению правил безопасности дорожного движения, ответственности пешеходов и водителей за их нарушение</t>
  </si>
  <si>
    <t>3.7.</t>
  </si>
  <si>
    <t>Проведение в образовательных организациях мероприятий, посвящённых международному Дню толерантности</t>
  </si>
  <si>
    <t>3.8.</t>
  </si>
  <si>
    <t>Проведение в учреждениях культуры и образовательных организациях лекций и бесед по правовому просвещению</t>
  </si>
  <si>
    <t>Развитие и модернизация центра правовой информации на базе МБУК "Общедоступная библиотека"</t>
  </si>
  <si>
    <t>Наименование программы</t>
  </si>
  <si>
    <t>Исполнители, соисполнители, ответственные за реализацию программы</t>
  </si>
  <si>
    <t xml:space="preserve"> Обеспечение  единого культурного и информационного  пространства. Сохранение культурного потенциала муниципального образования. </t>
  </si>
  <si>
    <t>Организация библиотечного обслуживания.Поддержка молодых дарований, самодеятельного творчества.</t>
  </si>
  <si>
    <t>МКУ ККиС</t>
  </si>
  <si>
    <t xml:space="preserve">Повышение доступности культурных благ. </t>
  </si>
  <si>
    <t>Создание условий для массового отдыха жителей и организация обустройства мест массового отдыха</t>
  </si>
  <si>
    <t>Задачи</t>
  </si>
  <si>
    <t>Осуществление учёта и отчётности учреждений культуры и спорта. Содержание учреждений, выполняющих управленческие функции.</t>
  </si>
  <si>
    <t>Цели</t>
  </si>
  <si>
    <t>Осуществление системы мер социальной поддержки работников культуры.</t>
  </si>
  <si>
    <t>Предоставление мер социальной поддержки по оплате за содержание и ремонт жилья, услуг теплоснабжения (отопления) и электроэнергии работникам культуры</t>
  </si>
  <si>
    <t>МБУДО ДШИ</t>
  </si>
  <si>
    <t>Муниципальная Программа «Культура и спорт ЗАТО г.Радужный Владимирской области»</t>
  </si>
  <si>
    <t>Муниципальная подпрограмма «Культура ЗАТО г.Радужный Владимирской области»</t>
  </si>
  <si>
    <t>Муниципальная подпрограмма «Повышение правовой культуры населения ЗАТО г. Радужный Владимирской области»</t>
  </si>
  <si>
    <t>Перечень мероприятий муниципальной подпрограммы "Повышение правовой культуры населения ЗАТО г.Радужный Владимирской области"</t>
  </si>
  <si>
    <t>1.11</t>
  </si>
  <si>
    <t>1.12</t>
  </si>
  <si>
    <t>Проведение мероприятий по празднованию Дня города</t>
  </si>
  <si>
    <t>Муниципальная подпрограмма «Развитие физической культуры и спорта в ЗАТО г.Радужный»</t>
  </si>
  <si>
    <t>Патриотическое воспитание, подготовка и празднование юбилея города</t>
  </si>
  <si>
    <t xml:space="preserve">Приложение № 2 </t>
  </si>
  <si>
    <t xml:space="preserve">к постановлению администрации </t>
  </si>
  <si>
    <t>ЗАТО г. Радужный Владимирской области</t>
  </si>
  <si>
    <t xml:space="preserve">Приложение № 1 </t>
  </si>
  <si>
    <t>МБУК ОБ</t>
  </si>
  <si>
    <t>МБУК  КЦ Досуг</t>
  </si>
  <si>
    <t xml:space="preserve"> МБУК «Общедоступная библиотека ЗАТО г.Радужный</t>
  </si>
  <si>
    <t>Уборка снега механизированным способом в Парке, экспертная проверка сметной документации</t>
  </si>
  <si>
    <t>МБУ ДО "ДШИ"</t>
  </si>
  <si>
    <t>Итого по мероприятию</t>
  </si>
  <si>
    <t>от "___" _____________  № _____</t>
  </si>
  <si>
    <t>Перечень мероприятий муниципальной подпрограммы "Культура ЗАТО г.Радужный Владимирской области"</t>
  </si>
  <si>
    <t>Приложение № 4</t>
  </si>
  <si>
    <t>Приложение № 3</t>
  </si>
  <si>
    <t>Обследование несущих конструкций МБОУДОД ДЮСШ(с бассейном и спортзалом)и МБОУДОД ДЮСШ "Кристалл"</t>
  </si>
  <si>
    <t>МБОУДОД  ДЮСШ</t>
  </si>
  <si>
    <t>2017-2020</t>
  </si>
  <si>
    <t>2017-2020г.г.</t>
  </si>
  <si>
    <t>2017-2020 годы</t>
  </si>
  <si>
    <t xml:space="preserve">МКУ «Комитет по культуре и спорту»   </t>
  </si>
  <si>
    <t>МБУК "ПКиО"</t>
  </si>
  <si>
    <t>1.13</t>
  </si>
  <si>
    <t>Пробретение подаков в честь юбилеев МБУК К/Ц "Досуг" (40 лет) и МБУК "ПКиО"(35 лет)</t>
  </si>
  <si>
    <t>Выпонение мунципалных заданиий на 1 квартал 2018 года</t>
  </si>
  <si>
    <t>МКУ  ГКМХ</t>
  </si>
  <si>
    <t>2.6.</t>
  </si>
  <si>
    <t>2.7.</t>
  </si>
  <si>
    <t>2.8.</t>
  </si>
  <si>
    <t>2.9.</t>
  </si>
  <si>
    <t>2.10.</t>
  </si>
  <si>
    <t>4.8.</t>
  </si>
  <si>
    <t>Ремонт кровли в МБУК "ЦДМ".   Ремонт трубопровода холодного водоснабжения.   Устройство видеонаблюдения и оборудование системой контроля в МБУК КЦ "Досуг"</t>
  </si>
  <si>
    <t>Ремонт помещений по исключению последствий протечек и дефектов, возникших в ходе эксплуатации в МБУК "МСДЦ".   Ремонт эл/освещения, замена  светильников</t>
  </si>
  <si>
    <t>Благоустройство территории вокруг "Кристалла", около стеллы ( с дроблением порубочных сотатков).</t>
  </si>
  <si>
    <t>Ремонт аудиторий в МБОУ ДО "ДШИ".  Ремонт кровли ДШИ (частичный у 2-х ливневок).  Ремонт помещений цоколя и отмостки здания МБУ ДО ДШИ.</t>
  </si>
  <si>
    <t>Ремонт ограждения танцевальной площадки. Ремонт покрытия сцены, окраска и ремонт пергол в МБУК "ПКиО". Установка урн на территории. Устройство системы видеонаблюдения в парке.</t>
  </si>
  <si>
    <t>Установка экрана уличного светодиодного 3840х8000мм.; установка видионаблюдения на площади у МБУК " МСДЦ" 1 квартал.</t>
  </si>
  <si>
    <t>Благоустройство территории парка  (освещение парковой зоны 3 этап)</t>
  </si>
  <si>
    <t>Обследование и проектные работы в помещении бывшего клуба "Эдельвейс ", расположенном в общежитии №2(дом 6 кв.9)</t>
  </si>
  <si>
    <t>Оборудование места массового пребывания людей ограждением 2 класса защиты(установка ограждений  в учреждении МБУ ДО "ДШИ")</t>
  </si>
  <si>
    <t>Строительство межшкольного стадиона</t>
  </si>
  <si>
    <t>ИТОГО ПО ПОДПРОГРАММЕ</t>
  </si>
  <si>
    <t>ИТОГО  ПО ПОДПРОГРАММЕ</t>
  </si>
  <si>
    <t>Цели и задачи</t>
  </si>
  <si>
    <t>Создание условий для развитие физичекской культуры и спорта. Учучшение качества занятий проводимых уроков физкультуры среди школьнокив</t>
  </si>
  <si>
    <t>III. Выполнение управленческих функций, обеспечение стабильной работы подведомственных учреждений:</t>
  </si>
  <si>
    <t xml:space="preserve">Цели и задачи </t>
  </si>
  <si>
    <t>Координация деятельности учреждений культуры. Организация досуга населения, библиотечного обслуживания. Предоставление дополнительного образования в сфере культуры и спорта.</t>
  </si>
  <si>
    <t>от "16"_02_.2018_  № _228____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</si>
</sst>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"/>
    <numFmt numFmtId="178" formatCode="0.000"/>
    <numFmt numFmtId="179" formatCode="#,##0.00000"/>
    <numFmt numFmtId="180" formatCode="0.0000"/>
    <numFmt numFmtId="181" formatCode="000000"/>
    <numFmt numFmtId="182" formatCode="[$-FC19]d\ mmmm\ yyyy\ &quot;г.&quot;"/>
    <numFmt numFmtId="183" formatCode="#,##0.000"/>
    <numFmt numFmtId="184" formatCode="0.000000"/>
    <numFmt numFmtId="185" formatCode="#,##0.0000"/>
    <numFmt numFmtId="186" formatCode="0.0000000"/>
    <numFmt numFmtId="187" formatCode="#,##0.000\ _₽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Calibri"/>
      <family val="2"/>
    </font>
    <font>
      <b/>
      <sz val="12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0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9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>
        <color rgb="FF000000"/>
      </bottom>
    </border>
    <border>
      <left style="medium"/>
      <right style="thin"/>
      <top style="medium">
        <color rgb="FF000000"/>
      </top>
      <bottom>
        <color indexed="63"/>
      </bottom>
    </border>
    <border>
      <left style="medium"/>
      <right style="thin"/>
      <top>
        <color indexed="63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>
        <color rgb="FF000000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000000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0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3" fillId="0" borderId="12" xfId="0" applyFont="1" applyBorder="1" applyAlignment="1">
      <alignment vertical="top" wrapText="1"/>
    </xf>
    <xf numFmtId="0" fontId="53" fillId="0" borderId="12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5" fillId="0" borderId="14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6" fillId="0" borderId="16" xfId="0" applyFont="1" applyBorder="1" applyAlignment="1">
      <alignment/>
    </xf>
    <xf numFmtId="0" fontId="55" fillId="0" borderId="16" xfId="0" applyFont="1" applyBorder="1" applyAlignment="1">
      <alignment vertical="top" wrapText="1"/>
    </xf>
    <xf numFmtId="0" fontId="55" fillId="0" borderId="16" xfId="0" applyFont="1" applyBorder="1" applyAlignment="1">
      <alignment horizontal="center" wrapText="1"/>
    </xf>
    <xf numFmtId="0" fontId="57" fillId="0" borderId="16" xfId="0" applyFont="1" applyBorder="1" applyAlignment="1">
      <alignment horizontal="center" vertical="top" wrapText="1"/>
    </xf>
    <xf numFmtId="0" fontId="55" fillId="0" borderId="16" xfId="0" applyFont="1" applyBorder="1" applyAlignment="1">
      <alignment vertical="top" wrapText="1"/>
    </xf>
    <xf numFmtId="177" fontId="0" fillId="0" borderId="0" xfId="0" applyNumberFormat="1" applyAlignment="1">
      <alignment/>
    </xf>
    <xf numFmtId="176" fontId="57" fillId="0" borderId="16" xfId="0" applyNumberFormat="1" applyFont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58" fillId="0" borderId="0" xfId="0" applyFont="1" applyAlignment="1">
      <alignment/>
    </xf>
    <xf numFmtId="177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55" fillId="0" borderId="13" xfId="0" applyNumberFormat="1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5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0" fillId="0" borderId="0" xfId="0" applyFont="1" applyAlignment="1">
      <alignment horizontal="center"/>
    </xf>
    <xf numFmtId="0" fontId="55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7" fillId="0" borderId="16" xfId="0" applyFont="1" applyBorder="1" applyAlignment="1">
      <alignment horizontal="justify" vertical="top" wrapText="1"/>
    </xf>
    <xf numFmtId="0" fontId="59" fillId="0" borderId="16" xfId="0" applyFont="1" applyBorder="1" applyAlignment="1">
      <alignment horizontal="center" vertical="top" wrapText="1"/>
    </xf>
    <xf numFmtId="2" fontId="58" fillId="0" borderId="0" xfId="0" applyNumberFormat="1" applyFont="1" applyAlignment="1">
      <alignment/>
    </xf>
    <xf numFmtId="2" fontId="55" fillId="0" borderId="12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" fontId="55" fillId="0" borderId="13" xfId="0" applyNumberFormat="1" applyFont="1" applyBorder="1" applyAlignment="1">
      <alignment horizontal="center" vertical="top" wrapText="1"/>
    </xf>
    <xf numFmtId="0" fontId="59" fillId="0" borderId="19" xfId="0" applyFont="1" applyBorder="1" applyAlignment="1">
      <alignment horizontal="center" vertical="top" wrapText="1"/>
    </xf>
    <xf numFmtId="0" fontId="55" fillId="0" borderId="20" xfId="0" applyFont="1" applyBorder="1" applyAlignment="1">
      <alignment vertical="top" wrapText="1"/>
    </xf>
    <xf numFmtId="0" fontId="55" fillId="0" borderId="21" xfId="0" applyFont="1" applyBorder="1" applyAlignment="1">
      <alignment vertical="top" wrapText="1"/>
    </xf>
    <xf numFmtId="178" fontId="52" fillId="0" borderId="12" xfId="0" applyNumberFormat="1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6" fillId="0" borderId="22" xfId="0" applyFont="1" applyBorder="1" applyAlignment="1">
      <alignment vertical="top" wrapText="1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right"/>
    </xf>
    <xf numFmtId="0" fontId="59" fillId="0" borderId="16" xfId="0" applyFont="1" applyBorder="1" applyAlignment="1">
      <alignment horizontal="center" vertical="top" wrapText="1"/>
    </xf>
    <xf numFmtId="0" fontId="59" fillId="0" borderId="19" xfId="0" applyFont="1" applyBorder="1" applyAlignment="1">
      <alignment horizontal="center" vertical="top" wrapText="1"/>
    </xf>
    <xf numFmtId="0" fontId="58" fillId="0" borderId="0" xfId="0" applyFont="1" applyAlignment="1">
      <alignment vertical="top"/>
    </xf>
    <xf numFmtId="176" fontId="56" fillId="0" borderId="16" xfId="0" applyNumberFormat="1" applyFont="1" applyBorder="1" applyAlignment="1">
      <alignment/>
    </xf>
    <xf numFmtId="0" fontId="55" fillId="0" borderId="0" xfId="0" applyFont="1" applyBorder="1" applyAlignment="1">
      <alignment horizontal="left" vertical="top" wrapText="1"/>
    </xf>
    <xf numFmtId="177" fontId="55" fillId="0" borderId="0" xfId="0" applyNumberFormat="1" applyFont="1" applyBorder="1" applyAlignment="1">
      <alignment horizontal="center" vertical="top" wrapText="1"/>
    </xf>
    <xf numFmtId="2" fontId="55" fillId="0" borderId="0" xfId="0" applyNumberFormat="1" applyFont="1" applyBorder="1" applyAlignment="1">
      <alignment horizontal="center" vertical="top" wrapText="1"/>
    </xf>
    <xf numFmtId="0" fontId="55" fillId="0" borderId="16" xfId="0" applyFont="1" applyBorder="1" applyAlignment="1">
      <alignment horizontal="left" vertical="top" wrapText="1" indent="1"/>
    </xf>
    <xf numFmtId="0" fontId="55" fillId="0" borderId="0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left" vertical="top" wrapText="1"/>
    </xf>
    <xf numFmtId="0" fontId="56" fillId="0" borderId="16" xfId="0" applyFont="1" applyBorder="1" applyAlignment="1">
      <alignment vertical="top" wrapText="1"/>
    </xf>
    <xf numFmtId="14" fontId="55" fillId="0" borderId="0" xfId="0" applyNumberFormat="1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187" fontId="57" fillId="0" borderId="16" xfId="0" applyNumberFormat="1" applyFont="1" applyBorder="1" applyAlignment="1">
      <alignment horizontal="center" vertical="top" wrapText="1"/>
    </xf>
    <xf numFmtId="178" fontId="55" fillId="0" borderId="16" xfId="0" applyNumberFormat="1" applyFont="1" applyBorder="1" applyAlignment="1">
      <alignment vertical="top" wrapText="1"/>
    </xf>
    <xf numFmtId="178" fontId="61" fillId="0" borderId="16" xfId="0" applyNumberFormat="1" applyFont="1" applyBorder="1" applyAlignment="1">
      <alignment vertical="top" wrapText="1"/>
    </xf>
    <xf numFmtId="178" fontId="55" fillId="0" borderId="16" xfId="0" applyNumberFormat="1" applyFont="1" applyBorder="1" applyAlignment="1">
      <alignment horizontal="center" wrapText="1"/>
    </xf>
    <xf numFmtId="178" fontId="55" fillId="0" borderId="16" xfId="0" applyNumberFormat="1" applyFont="1" applyBorder="1" applyAlignment="1">
      <alignment wrapText="1"/>
    </xf>
    <xf numFmtId="178" fontId="57" fillId="0" borderId="16" xfId="0" applyNumberFormat="1" applyFont="1" applyBorder="1" applyAlignment="1">
      <alignment vertical="top" wrapText="1"/>
    </xf>
    <xf numFmtId="178" fontId="59" fillId="0" borderId="16" xfId="0" applyNumberFormat="1" applyFont="1" applyBorder="1" applyAlignment="1">
      <alignment horizontal="center" vertical="center" wrapText="1"/>
    </xf>
    <xf numFmtId="178" fontId="59" fillId="0" borderId="16" xfId="0" applyNumberFormat="1" applyFont="1" applyBorder="1" applyAlignment="1">
      <alignment horizontal="center" vertical="top" wrapText="1"/>
    </xf>
    <xf numFmtId="178" fontId="0" fillId="0" borderId="16" xfId="0" applyNumberFormat="1" applyBorder="1" applyAlignment="1">
      <alignment vertical="top" wrapText="1"/>
    </xf>
    <xf numFmtId="178" fontId="59" fillId="0" borderId="19" xfId="0" applyNumberFormat="1" applyFont="1" applyBorder="1" applyAlignment="1">
      <alignment horizontal="center" vertical="top" wrapText="1"/>
    </xf>
    <xf numFmtId="178" fontId="0" fillId="0" borderId="19" xfId="0" applyNumberFormat="1" applyBorder="1" applyAlignment="1">
      <alignment vertical="top" wrapText="1"/>
    </xf>
    <xf numFmtId="178" fontId="59" fillId="0" borderId="23" xfId="0" applyNumberFormat="1" applyFont="1" applyBorder="1" applyAlignment="1">
      <alignment horizontal="center" vertical="top" wrapText="1"/>
    </xf>
    <xf numFmtId="178" fontId="62" fillId="0" borderId="16" xfId="0" applyNumberFormat="1" applyFont="1" applyBorder="1" applyAlignment="1">
      <alignment horizontal="center" vertical="top" wrapText="1"/>
    </xf>
    <xf numFmtId="178" fontId="53" fillId="0" borderId="12" xfId="0" applyNumberFormat="1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0" fontId="59" fillId="0" borderId="19" xfId="0" applyFont="1" applyBorder="1" applyAlignment="1">
      <alignment horizontal="center" vertical="top" wrapText="1"/>
    </xf>
    <xf numFmtId="0" fontId="63" fillId="0" borderId="16" xfId="0" applyFont="1" applyBorder="1" applyAlignment="1">
      <alignment vertical="top" wrapText="1"/>
    </xf>
    <xf numFmtId="0" fontId="55" fillId="0" borderId="25" xfId="0" applyFont="1" applyBorder="1" applyAlignment="1">
      <alignment horizontal="center" vertical="top" wrapText="1"/>
    </xf>
    <xf numFmtId="0" fontId="59" fillId="0" borderId="26" xfId="0" applyFont="1" applyBorder="1" applyAlignment="1">
      <alignment horizontal="center" vertical="top" wrapText="1"/>
    </xf>
    <xf numFmtId="0" fontId="59" fillId="0" borderId="27" xfId="0" applyFont="1" applyBorder="1" applyAlignment="1">
      <alignment horizontal="center" vertical="top" wrapText="1"/>
    </xf>
    <xf numFmtId="0" fontId="59" fillId="0" borderId="28" xfId="0" applyFont="1" applyBorder="1" applyAlignment="1">
      <alignment horizontal="center" vertical="top" wrapText="1"/>
    </xf>
    <xf numFmtId="178" fontId="0" fillId="0" borderId="16" xfId="0" applyNumberFormat="1" applyBorder="1" applyAlignment="1">
      <alignment horizontal="center" vertical="top" wrapText="1"/>
    </xf>
    <xf numFmtId="178" fontId="52" fillId="0" borderId="16" xfId="0" applyNumberFormat="1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61" fillId="0" borderId="16" xfId="0" applyFont="1" applyBorder="1" applyAlignment="1">
      <alignment vertical="top" wrapText="1"/>
    </xf>
    <xf numFmtId="0" fontId="56" fillId="0" borderId="29" xfId="0" applyFont="1" applyBorder="1" applyAlignment="1">
      <alignment vertical="top" wrapText="1"/>
    </xf>
    <xf numFmtId="0" fontId="56" fillId="0" borderId="30" xfId="0" applyFont="1" applyBorder="1" applyAlignment="1">
      <alignment vertical="top" wrapText="1"/>
    </xf>
    <xf numFmtId="0" fontId="57" fillId="0" borderId="16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23" xfId="0" applyFont="1" applyBorder="1" applyAlignment="1">
      <alignment horizontal="center" vertical="top" wrapText="1"/>
    </xf>
    <xf numFmtId="0" fontId="55" fillId="0" borderId="24" xfId="0" applyFont="1" applyBorder="1" applyAlignment="1">
      <alignment horizontal="center" vertical="top" wrapText="1"/>
    </xf>
    <xf numFmtId="0" fontId="57" fillId="0" borderId="19" xfId="0" applyFont="1" applyBorder="1" applyAlignment="1">
      <alignment horizontal="center" vertical="top" wrapText="1"/>
    </xf>
    <xf numFmtId="0" fontId="55" fillId="0" borderId="19" xfId="0" applyFont="1" applyBorder="1" applyAlignment="1">
      <alignment vertical="top" wrapText="1"/>
    </xf>
    <xf numFmtId="0" fontId="55" fillId="0" borderId="16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left" vertical="top" wrapText="1" indent="1"/>
    </xf>
    <xf numFmtId="0" fontId="55" fillId="0" borderId="16" xfId="0" applyFont="1" applyBorder="1" applyAlignment="1">
      <alignment vertical="top" wrapText="1"/>
    </xf>
    <xf numFmtId="0" fontId="55" fillId="0" borderId="28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left" vertical="top" wrapText="1"/>
    </xf>
    <xf numFmtId="0" fontId="55" fillId="0" borderId="16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top" wrapText="1"/>
    </xf>
    <xf numFmtId="0" fontId="55" fillId="0" borderId="24" xfId="0" applyFont="1" applyBorder="1" applyAlignment="1">
      <alignment vertical="top" wrapText="1"/>
    </xf>
    <xf numFmtId="0" fontId="57" fillId="0" borderId="32" xfId="0" applyFont="1" applyBorder="1" applyAlignment="1">
      <alignment horizontal="center" vertical="top" wrapText="1"/>
    </xf>
    <xf numFmtId="176" fontId="55" fillId="0" borderId="23" xfId="0" applyNumberFormat="1" applyFont="1" applyBorder="1" applyAlignment="1">
      <alignment horizontal="center" vertical="top" wrapText="1"/>
    </xf>
    <xf numFmtId="176" fontId="55" fillId="0" borderId="16" xfId="0" applyNumberFormat="1" applyFont="1" applyBorder="1" applyAlignment="1">
      <alignment horizontal="center" vertical="top" wrapText="1"/>
    </xf>
    <xf numFmtId="178" fontId="56" fillId="0" borderId="28" xfId="0" applyNumberFormat="1" applyFont="1" applyBorder="1" applyAlignment="1">
      <alignment horizontal="center" vertical="center"/>
    </xf>
    <xf numFmtId="176" fontId="55" fillId="0" borderId="16" xfId="0" applyNumberFormat="1" applyFont="1" applyFill="1" applyBorder="1" applyAlignment="1">
      <alignment horizontal="center" vertical="top" wrapText="1"/>
    </xf>
    <xf numFmtId="178" fontId="56" fillId="0" borderId="16" xfId="0" applyNumberFormat="1" applyFont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wrapText="1"/>
    </xf>
    <xf numFmtId="176" fontId="56" fillId="0" borderId="16" xfId="0" applyNumberFormat="1" applyFont="1" applyFill="1" applyBorder="1" applyAlignment="1">
      <alignment vertical="top" wrapText="1"/>
    </xf>
    <xf numFmtId="176" fontId="55" fillId="0" borderId="16" xfId="0" applyNumberFormat="1" applyFont="1" applyFill="1" applyBorder="1" applyAlignment="1">
      <alignment horizontal="left" vertical="top" wrapText="1"/>
    </xf>
    <xf numFmtId="176" fontId="0" fillId="0" borderId="0" xfId="0" applyNumberFormat="1" applyAlignment="1">
      <alignment/>
    </xf>
    <xf numFmtId="176" fontId="55" fillId="0" borderId="16" xfId="0" applyNumberFormat="1" applyFont="1" applyFill="1" applyBorder="1" applyAlignment="1">
      <alignment vertical="top" wrapText="1"/>
    </xf>
    <xf numFmtId="176" fontId="57" fillId="0" borderId="16" xfId="0" applyNumberFormat="1" applyFont="1" applyFill="1" applyBorder="1" applyAlignment="1">
      <alignment horizontal="center" vertical="top" wrapText="1"/>
    </xf>
    <xf numFmtId="176" fontId="55" fillId="0" borderId="24" xfId="0" applyNumberFormat="1" applyFont="1" applyFill="1" applyBorder="1" applyAlignment="1">
      <alignment horizontal="center" vertical="top" wrapText="1"/>
    </xf>
    <xf numFmtId="176" fontId="55" fillId="0" borderId="16" xfId="0" applyNumberFormat="1" applyFont="1" applyFill="1" applyBorder="1" applyAlignment="1">
      <alignment horizontal="left" vertical="top" wrapText="1" indent="1"/>
    </xf>
    <xf numFmtId="176" fontId="55" fillId="0" borderId="24" xfId="0" applyNumberFormat="1" applyFont="1" applyBorder="1" applyAlignment="1">
      <alignment horizontal="center" vertical="top" wrapText="1"/>
    </xf>
    <xf numFmtId="176" fontId="56" fillId="0" borderId="29" xfId="0" applyNumberFormat="1" applyFont="1" applyFill="1" applyBorder="1" applyAlignment="1">
      <alignment wrapText="1"/>
    </xf>
    <xf numFmtId="176" fontId="56" fillId="0" borderId="22" xfId="0" applyNumberFormat="1" applyFont="1" applyFill="1" applyBorder="1" applyAlignment="1">
      <alignment wrapText="1"/>
    </xf>
    <xf numFmtId="176" fontId="55" fillId="0" borderId="18" xfId="0" applyNumberFormat="1" applyFont="1" applyBorder="1" applyAlignment="1">
      <alignment horizontal="center" vertical="top" wrapText="1"/>
    </xf>
    <xf numFmtId="176" fontId="55" fillId="0" borderId="18" xfId="0" applyNumberFormat="1" applyFont="1" applyFill="1" applyBorder="1" applyAlignment="1">
      <alignment horizontal="center" vertical="top" wrapText="1"/>
    </xf>
    <xf numFmtId="176" fontId="56" fillId="0" borderId="33" xfId="0" applyNumberFormat="1" applyFont="1" applyFill="1" applyBorder="1" applyAlignment="1">
      <alignment wrapText="1"/>
    </xf>
    <xf numFmtId="176" fontId="56" fillId="0" borderId="34" xfId="0" applyNumberFormat="1" applyFont="1" applyFill="1" applyBorder="1" applyAlignment="1">
      <alignment wrapText="1"/>
    </xf>
    <xf numFmtId="176" fontId="55" fillId="0" borderId="17" xfId="0" applyNumberFormat="1" applyFont="1" applyBorder="1" applyAlignment="1">
      <alignment horizontal="center" vertical="top" wrapText="1"/>
    </xf>
    <xf numFmtId="176" fontId="56" fillId="0" borderId="35" xfId="0" applyNumberFormat="1" applyFont="1" applyFill="1" applyBorder="1" applyAlignment="1">
      <alignment vertical="top" wrapText="1"/>
    </xf>
    <xf numFmtId="176" fontId="56" fillId="0" borderId="22" xfId="0" applyNumberFormat="1" applyFont="1" applyFill="1" applyBorder="1" applyAlignment="1">
      <alignment vertical="top" wrapText="1"/>
    </xf>
    <xf numFmtId="176" fontId="55" fillId="0" borderId="19" xfId="0" applyNumberFormat="1" applyFont="1" applyBorder="1" applyAlignment="1">
      <alignment horizontal="center" vertical="top" wrapText="1"/>
    </xf>
    <xf numFmtId="176" fontId="56" fillId="0" borderId="30" xfId="0" applyNumberFormat="1" applyFont="1" applyFill="1" applyBorder="1" applyAlignment="1">
      <alignment vertical="top" wrapText="1"/>
    </xf>
    <xf numFmtId="176" fontId="56" fillId="0" borderId="29" xfId="0" applyNumberFormat="1" applyFont="1" applyFill="1" applyBorder="1" applyAlignment="1">
      <alignment vertical="top" wrapText="1"/>
    </xf>
    <xf numFmtId="176" fontId="56" fillId="0" borderId="33" xfId="0" applyNumberFormat="1" applyFont="1" applyFill="1" applyBorder="1" applyAlignment="1">
      <alignment vertical="top" wrapText="1"/>
    </xf>
    <xf numFmtId="176" fontId="56" fillId="0" borderId="34" xfId="0" applyNumberFormat="1" applyFont="1" applyFill="1" applyBorder="1" applyAlignment="1">
      <alignment vertical="top" wrapText="1"/>
    </xf>
    <xf numFmtId="176" fontId="57" fillId="0" borderId="19" xfId="0" applyNumberFormat="1" applyFont="1" applyBorder="1" applyAlignment="1">
      <alignment horizontal="center" vertical="top" wrapText="1"/>
    </xf>
    <xf numFmtId="176" fontId="57" fillId="0" borderId="19" xfId="0" applyNumberFormat="1" applyFont="1" applyFill="1" applyBorder="1" applyAlignment="1">
      <alignment horizontal="center" vertical="top" wrapText="1"/>
    </xf>
    <xf numFmtId="176" fontId="56" fillId="0" borderId="36" xfId="0" applyNumberFormat="1" applyFont="1" applyFill="1" applyBorder="1" applyAlignment="1">
      <alignment vertical="top" wrapText="1"/>
    </xf>
    <xf numFmtId="176" fontId="64" fillId="0" borderId="16" xfId="0" applyNumberFormat="1" applyFont="1" applyBorder="1" applyAlignment="1">
      <alignment vertical="top" wrapText="1"/>
    </xf>
    <xf numFmtId="1" fontId="57" fillId="0" borderId="16" xfId="0" applyNumberFormat="1" applyFont="1" applyFill="1" applyBorder="1" applyAlignment="1">
      <alignment horizontal="center" vertical="top" wrapText="1"/>
    </xf>
    <xf numFmtId="1" fontId="51" fillId="0" borderId="16" xfId="0" applyNumberFormat="1" applyFont="1" applyBorder="1" applyAlignment="1">
      <alignment horizontal="center" vertical="center" wrapText="1"/>
    </xf>
    <xf numFmtId="179" fontId="57" fillId="0" borderId="16" xfId="0" applyNumberFormat="1" applyFont="1" applyBorder="1" applyAlignment="1">
      <alignment horizontal="center" vertical="top" wrapText="1"/>
    </xf>
    <xf numFmtId="176" fontId="51" fillId="0" borderId="16" xfId="0" applyNumberFormat="1" applyFon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wrapText="1"/>
    </xf>
    <xf numFmtId="176" fontId="56" fillId="0" borderId="16" xfId="0" applyNumberFormat="1" applyFont="1" applyBorder="1" applyAlignment="1">
      <alignment horizontal="center" vertical="top" wrapText="1"/>
    </xf>
    <xf numFmtId="176" fontId="0" fillId="0" borderId="16" xfId="0" applyNumberFormat="1" applyBorder="1" applyAlignment="1">
      <alignment horizontal="center" vertical="center"/>
    </xf>
    <xf numFmtId="0" fontId="55" fillId="0" borderId="16" xfId="0" applyFont="1" applyBorder="1" applyAlignment="1">
      <alignment horizontal="center" vertical="top" wrapText="1"/>
    </xf>
    <xf numFmtId="176" fontId="51" fillId="0" borderId="19" xfId="0" applyNumberFormat="1" applyFont="1" applyFill="1" applyBorder="1" applyAlignment="1">
      <alignment horizontal="center" vertical="top" wrapText="1"/>
    </xf>
    <xf numFmtId="176" fontId="51" fillId="0" borderId="23" xfId="0" applyNumberFormat="1" applyFont="1" applyFill="1" applyBorder="1" applyAlignment="1">
      <alignment horizontal="center" vertical="top" wrapText="1"/>
    </xf>
    <xf numFmtId="176" fontId="51" fillId="0" borderId="24" xfId="0" applyNumberFormat="1" applyFont="1" applyFill="1" applyBorder="1" applyAlignment="1">
      <alignment horizontal="center" vertical="top" wrapText="1"/>
    </xf>
    <xf numFmtId="0" fontId="55" fillId="0" borderId="16" xfId="0" applyFont="1" applyBorder="1" applyAlignment="1">
      <alignment vertical="top" wrapText="1"/>
    </xf>
    <xf numFmtId="178" fontId="55" fillId="0" borderId="16" xfId="0" applyNumberFormat="1" applyFont="1" applyBorder="1" applyAlignment="1">
      <alignment horizontal="center" vertical="top" wrapText="1"/>
    </xf>
    <xf numFmtId="0" fontId="55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55" fillId="0" borderId="23" xfId="0" applyFont="1" applyBorder="1" applyAlignment="1">
      <alignment horizontal="center" vertical="top" wrapText="1"/>
    </xf>
    <xf numFmtId="0" fontId="55" fillId="0" borderId="24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7" fillId="0" borderId="16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left" vertical="top" wrapText="1"/>
    </xf>
    <xf numFmtId="0" fontId="65" fillId="0" borderId="16" xfId="0" applyFont="1" applyBorder="1" applyAlignment="1">
      <alignment horizontal="justify" vertical="top" wrapText="1"/>
    </xf>
    <xf numFmtId="179" fontId="57" fillId="0" borderId="16" xfId="0" applyNumberFormat="1" applyFont="1" applyFill="1" applyBorder="1" applyAlignment="1">
      <alignment horizontal="center" vertical="top" wrapText="1"/>
    </xf>
    <xf numFmtId="176" fontId="51" fillId="0" borderId="16" xfId="0" applyNumberFormat="1" applyFont="1" applyFill="1" applyBorder="1" applyAlignment="1">
      <alignment horizontal="center" vertical="top" wrapText="1"/>
    </xf>
    <xf numFmtId="176" fontId="51" fillId="0" borderId="18" xfId="0" applyNumberFormat="1" applyFont="1" applyFill="1" applyBorder="1" applyAlignment="1">
      <alignment horizontal="center" vertical="top" wrapText="1"/>
    </xf>
    <xf numFmtId="176" fontId="51" fillId="0" borderId="17" xfId="0" applyNumberFormat="1" applyFont="1" applyFill="1" applyBorder="1" applyAlignment="1">
      <alignment horizontal="center" vertical="top" wrapText="1"/>
    </xf>
    <xf numFmtId="180" fontId="51" fillId="0" borderId="17" xfId="0" applyNumberFormat="1" applyFont="1" applyFill="1" applyBorder="1" applyAlignment="1">
      <alignment horizontal="center" vertical="top" wrapText="1"/>
    </xf>
    <xf numFmtId="180" fontId="51" fillId="0" borderId="16" xfId="0" applyNumberFormat="1" applyFont="1" applyFill="1" applyBorder="1" applyAlignment="1">
      <alignment horizontal="center" vertical="top" wrapText="1"/>
    </xf>
    <xf numFmtId="180" fontId="51" fillId="0" borderId="19" xfId="0" applyNumberFormat="1" applyFont="1" applyFill="1" applyBorder="1" applyAlignment="1">
      <alignment horizontal="center" vertical="top" wrapText="1"/>
    </xf>
    <xf numFmtId="176" fontId="0" fillId="0" borderId="16" xfId="0" applyNumberFormat="1" applyFont="1" applyBorder="1" applyAlignment="1">
      <alignment horizontal="center" vertical="center"/>
    </xf>
    <xf numFmtId="176" fontId="66" fillId="0" borderId="16" xfId="0" applyNumberFormat="1" applyFont="1" applyFill="1" applyBorder="1" applyAlignment="1">
      <alignment horizontal="center" vertical="top" wrapText="1"/>
    </xf>
    <xf numFmtId="177" fontId="55" fillId="0" borderId="0" xfId="0" applyNumberFormat="1" applyFont="1" applyFill="1" applyBorder="1" applyAlignment="1">
      <alignment horizontal="center" vertical="top" wrapText="1"/>
    </xf>
    <xf numFmtId="176" fontId="51" fillId="0" borderId="16" xfId="0" applyNumberFormat="1" applyFont="1" applyFill="1" applyBorder="1" applyAlignment="1">
      <alignment horizontal="center" vertical="center" wrapText="1"/>
    </xf>
    <xf numFmtId="176" fontId="51" fillId="0" borderId="16" xfId="0" applyNumberFormat="1" applyFont="1" applyFill="1" applyBorder="1" applyAlignment="1">
      <alignment horizontal="center" wrapText="1"/>
    </xf>
    <xf numFmtId="176" fontId="61" fillId="0" borderId="16" xfId="0" applyNumberFormat="1" applyFont="1" applyFill="1" applyBorder="1" applyAlignment="1">
      <alignment horizontal="center" wrapText="1"/>
    </xf>
    <xf numFmtId="176" fontId="61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 wrapText="1"/>
    </xf>
    <xf numFmtId="176" fontId="0" fillId="0" borderId="16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vertical="top" wrapText="1"/>
    </xf>
    <xf numFmtId="0" fontId="51" fillId="0" borderId="28" xfId="0" applyFont="1" applyBorder="1" applyAlignment="1">
      <alignment horizontal="center" vertical="top" wrapText="1"/>
    </xf>
    <xf numFmtId="176" fontId="51" fillId="0" borderId="24" xfId="0" applyNumberFormat="1" applyFont="1" applyBorder="1" applyAlignment="1">
      <alignment horizontal="center" vertical="top" wrapText="1"/>
    </xf>
    <xf numFmtId="0" fontId="51" fillId="0" borderId="25" xfId="0" applyFont="1" applyBorder="1" applyAlignment="1">
      <alignment horizontal="center" vertical="top" wrapText="1"/>
    </xf>
    <xf numFmtId="176" fontId="51" fillId="0" borderId="16" xfId="0" applyNumberFormat="1" applyFont="1" applyBorder="1" applyAlignment="1">
      <alignment horizontal="center" vertical="top" wrapText="1"/>
    </xf>
    <xf numFmtId="0" fontId="51" fillId="0" borderId="32" xfId="0" applyFont="1" applyBorder="1" applyAlignment="1">
      <alignment horizontal="center" vertical="top" wrapText="1"/>
    </xf>
    <xf numFmtId="176" fontId="51" fillId="0" borderId="19" xfId="0" applyNumberFormat="1" applyFont="1" applyBorder="1" applyAlignment="1">
      <alignment horizontal="center" vertical="top" wrapText="1"/>
    </xf>
    <xf numFmtId="0" fontId="0" fillId="0" borderId="19" xfId="0" applyFont="1" applyBorder="1" applyAlignment="1">
      <alignment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51" fillId="0" borderId="23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top" wrapText="1"/>
    </xf>
    <xf numFmtId="0" fontId="51" fillId="0" borderId="16" xfId="0" applyFont="1" applyBorder="1" applyAlignment="1">
      <alignment horizontal="center" wrapText="1"/>
    </xf>
    <xf numFmtId="0" fontId="51" fillId="0" borderId="16" xfId="0" applyFont="1" applyBorder="1" applyAlignment="1">
      <alignment vertical="top" wrapText="1"/>
    </xf>
    <xf numFmtId="0" fontId="51" fillId="0" borderId="24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51" fillId="0" borderId="19" xfId="0" applyFont="1" applyBorder="1" applyAlignment="1">
      <alignment vertical="top" wrapText="1"/>
    </xf>
    <xf numFmtId="0" fontId="51" fillId="0" borderId="23" xfId="0" applyFont="1" applyBorder="1" applyAlignment="1">
      <alignment horizontal="left" vertical="top" wrapText="1" indent="1"/>
    </xf>
    <xf numFmtId="0" fontId="51" fillId="0" borderId="37" xfId="0" applyFont="1" applyBorder="1" applyAlignment="1">
      <alignment horizontal="center" vertical="top" wrapText="1"/>
    </xf>
    <xf numFmtId="176" fontId="51" fillId="0" borderId="38" xfId="0" applyNumberFormat="1" applyFont="1" applyBorder="1" applyAlignment="1">
      <alignment horizontal="center" vertical="top" wrapText="1"/>
    </xf>
    <xf numFmtId="176" fontId="51" fillId="0" borderId="39" xfId="0" applyNumberFormat="1" applyFont="1" applyBorder="1" applyAlignment="1">
      <alignment horizontal="center" vertical="top" wrapText="1"/>
    </xf>
    <xf numFmtId="0" fontId="61" fillId="0" borderId="29" xfId="0" applyFont="1" applyBorder="1" applyAlignment="1">
      <alignment vertical="top" wrapText="1"/>
    </xf>
    <xf numFmtId="0" fontId="51" fillId="0" borderId="40" xfId="0" applyFont="1" applyBorder="1" applyAlignment="1">
      <alignment horizontal="left" vertical="top" wrapText="1"/>
    </xf>
    <xf numFmtId="0" fontId="51" fillId="0" borderId="19" xfId="0" applyFont="1" applyBorder="1" applyAlignment="1">
      <alignment horizontal="center" vertical="top" wrapText="1"/>
    </xf>
    <xf numFmtId="176" fontId="51" fillId="0" borderId="0" xfId="0" applyNumberFormat="1" applyFont="1" applyBorder="1" applyAlignment="1">
      <alignment horizontal="center" vertical="top" wrapText="1"/>
    </xf>
    <xf numFmtId="0" fontId="67" fillId="0" borderId="34" xfId="0" applyFont="1" applyBorder="1" applyAlignment="1">
      <alignment vertical="top" wrapText="1"/>
    </xf>
    <xf numFmtId="0" fontId="51" fillId="0" borderId="41" xfId="0" applyFont="1" applyBorder="1" applyAlignment="1">
      <alignment horizontal="left" vertical="top" wrapText="1"/>
    </xf>
    <xf numFmtId="176" fontId="51" fillId="0" borderId="0" xfId="0" applyNumberFormat="1" applyFont="1" applyFill="1" applyBorder="1" applyAlignment="1">
      <alignment horizontal="center" vertical="top" wrapText="1"/>
    </xf>
    <xf numFmtId="0" fontId="61" fillId="0" borderId="34" xfId="0" applyFont="1" applyBorder="1" applyAlignment="1">
      <alignment vertical="top" wrapText="1"/>
    </xf>
    <xf numFmtId="0" fontId="51" fillId="0" borderId="42" xfId="0" applyFont="1" applyBorder="1" applyAlignment="1">
      <alignment horizontal="left" vertical="top" wrapText="1"/>
    </xf>
    <xf numFmtId="0" fontId="51" fillId="0" borderId="16" xfId="0" applyFont="1" applyBorder="1" applyAlignment="1">
      <alignment horizontal="left" vertical="top" wrapText="1"/>
    </xf>
    <xf numFmtId="0" fontId="51" fillId="0" borderId="28" xfId="0" applyFont="1" applyBorder="1" applyAlignment="1">
      <alignment horizontal="left" vertical="top" wrapText="1"/>
    </xf>
    <xf numFmtId="176" fontId="51" fillId="0" borderId="17" xfId="0" applyNumberFormat="1" applyFont="1" applyBorder="1" applyAlignment="1">
      <alignment horizontal="center" vertical="top" wrapText="1"/>
    </xf>
    <xf numFmtId="0" fontId="61" fillId="0" borderId="22" xfId="0" applyFont="1" applyBorder="1" applyAlignment="1">
      <alignment vertical="top" wrapText="1"/>
    </xf>
    <xf numFmtId="0" fontId="51" fillId="0" borderId="32" xfId="0" applyFont="1" applyBorder="1" applyAlignment="1">
      <alignment horizontal="left" vertical="top" wrapText="1"/>
    </xf>
    <xf numFmtId="2" fontId="61" fillId="0" borderId="22" xfId="0" applyNumberFormat="1" applyFont="1" applyBorder="1" applyAlignment="1">
      <alignment vertical="top" wrapText="1"/>
    </xf>
    <xf numFmtId="0" fontId="51" fillId="0" borderId="25" xfId="0" applyFont="1" applyBorder="1" applyAlignment="1">
      <alignment horizontal="left" vertical="top" wrapText="1"/>
    </xf>
    <xf numFmtId="176" fontId="51" fillId="0" borderId="18" xfId="0" applyNumberFormat="1" applyFont="1" applyBorder="1" applyAlignment="1">
      <alignment horizontal="center" vertical="top" wrapText="1"/>
    </xf>
    <xf numFmtId="176" fontId="51" fillId="0" borderId="14" xfId="0" applyNumberFormat="1" applyFont="1" applyBorder="1" applyAlignment="1">
      <alignment horizontal="center" vertical="top" wrapText="1"/>
    </xf>
    <xf numFmtId="0" fontId="61" fillId="0" borderId="33" xfId="0" applyFont="1" applyBorder="1" applyAlignment="1">
      <alignment vertical="top" wrapText="1"/>
    </xf>
    <xf numFmtId="176" fontId="51" fillId="0" borderId="37" xfId="0" applyNumberFormat="1" applyFont="1" applyBorder="1" applyAlignment="1">
      <alignment horizontal="center" vertical="top" wrapText="1"/>
    </xf>
    <xf numFmtId="0" fontId="61" fillId="0" borderId="30" xfId="0" applyFont="1" applyBorder="1" applyAlignment="1">
      <alignment vertical="top" wrapText="1"/>
    </xf>
    <xf numFmtId="0" fontId="51" fillId="0" borderId="0" xfId="0" applyFont="1" applyBorder="1" applyAlignment="1">
      <alignment horizontal="left" vertical="top" wrapText="1"/>
    </xf>
    <xf numFmtId="0" fontId="61" fillId="0" borderId="11" xfId="0" applyFont="1" applyBorder="1" applyAlignment="1">
      <alignment vertical="top" wrapText="1"/>
    </xf>
    <xf numFmtId="0" fontId="51" fillId="0" borderId="17" xfId="0" applyFont="1" applyBorder="1" applyAlignment="1">
      <alignment horizontal="center" vertical="top" wrapText="1"/>
    </xf>
    <xf numFmtId="176" fontId="51" fillId="0" borderId="11" xfId="0" applyNumberFormat="1" applyFont="1" applyBorder="1" applyAlignment="1">
      <alignment horizontal="center" vertical="top" wrapText="1"/>
    </xf>
    <xf numFmtId="0" fontId="61" fillId="0" borderId="10" xfId="0" applyFont="1" applyBorder="1" applyAlignment="1">
      <alignment vertical="top" wrapText="1"/>
    </xf>
    <xf numFmtId="176" fontId="51" fillId="0" borderId="43" xfId="0" applyNumberFormat="1" applyFont="1" applyBorder="1" applyAlignment="1">
      <alignment horizontal="center" vertical="top" wrapText="1"/>
    </xf>
    <xf numFmtId="176" fontId="51" fillId="0" borderId="44" xfId="0" applyNumberFormat="1" applyFont="1" applyBorder="1" applyAlignment="1">
      <alignment horizontal="center" vertical="top" wrapText="1"/>
    </xf>
    <xf numFmtId="176" fontId="51" fillId="0" borderId="45" xfId="0" applyNumberFormat="1" applyFont="1" applyBorder="1" applyAlignment="1">
      <alignment horizontal="center" vertical="top" wrapText="1"/>
    </xf>
    <xf numFmtId="0" fontId="61" fillId="0" borderId="45" xfId="0" applyFont="1" applyBorder="1" applyAlignment="1">
      <alignment vertical="top" wrapText="1"/>
    </xf>
    <xf numFmtId="0" fontId="51" fillId="0" borderId="16" xfId="0" applyNumberFormat="1" applyFont="1" applyBorder="1" applyAlignment="1">
      <alignment horizontal="center" vertical="top" wrapText="1"/>
    </xf>
    <xf numFmtId="176" fontId="51" fillId="0" borderId="16" xfId="0" applyNumberFormat="1" applyFont="1" applyBorder="1" applyAlignment="1">
      <alignment horizontal="center"/>
    </xf>
    <xf numFmtId="0" fontId="51" fillId="0" borderId="24" xfId="0" applyNumberFormat="1" applyFont="1" applyFill="1" applyBorder="1" applyAlignment="1">
      <alignment horizontal="center" vertical="top" wrapText="1"/>
    </xf>
    <xf numFmtId="176" fontId="51" fillId="0" borderId="24" xfId="0" applyNumberFormat="1" applyFont="1" applyFill="1" applyBorder="1" applyAlignment="1">
      <alignment horizontal="center"/>
    </xf>
    <xf numFmtId="0" fontId="61" fillId="0" borderId="29" xfId="0" applyFont="1" applyFill="1" applyBorder="1" applyAlignment="1">
      <alignment vertical="top" wrapText="1"/>
    </xf>
    <xf numFmtId="0" fontId="68" fillId="0" borderId="46" xfId="0" applyFont="1" applyFill="1" applyBorder="1" applyAlignment="1">
      <alignment vertical="top" wrapText="1"/>
    </xf>
    <xf numFmtId="0" fontId="61" fillId="0" borderId="38" xfId="0" applyFont="1" applyFill="1" applyBorder="1" applyAlignment="1">
      <alignment vertical="top" wrapText="1"/>
    </xf>
    <xf numFmtId="0" fontId="51" fillId="0" borderId="16" xfId="0" applyFont="1" applyFill="1" applyBorder="1" applyAlignment="1">
      <alignment vertical="top" wrapText="1"/>
    </xf>
    <xf numFmtId="0" fontId="51" fillId="0" borderId="16" xfId="0" applyNumberFormat="1" applyFont="1" applyFill="1" applyBorder="1" applyAlignment="1">
      <alignment horizontal="center" vertical="top" wrapText="1"/>
    </xf>
    <xf numFmtId="176" fontId="51" fillId="0" borderId="16" xfId="0" applyNumberFormat="1" applyFont="1" applyFill="1" applyBorder="1" applyAlignment="1">
      <alignment horizontal="center"/>
    </xf>
    <xf numFmtId="0" fontId="61" fillId="0" borderId="22" xfId="0" applyFont="1" applyFill="1" applyBorder="1" applyAlignment="1">
      <alignment vertical="top" wrapText="1"/>
    </xf>
    <xf numFmtId="0" fontId="51" fillId="0" borderId="19" xfId="0" applyNumberFormat="1" applyFont="1" applyFill="1" applyBorder="1" applyAlignment="1">
      <alignment horizontal="center" vertical="top" wrapText="1"/>
    </xf>
    <xf numFmtId="176" fontId="51" fillId="0" borderId="19" xfId="0" applyNumberFormat="1" applyFont="1" applyFill="1" applyBorder="1" applyAlignment="1">
      <alignment horizontal="center"/>
    </xf>
    <xf numFmtId="0" fontId="61" fillId="0" borderId="30" xfId="0" applyFont="1" applyFill="1" applyBorder="1" applyAlignment="1">
      <alignment vertical="top" wrapText="1"/>
    </xf>
    <xf numFmtId="0" fontId="61" fillId="0" borderId="16" xfId="0" applyFont="1" applyFill="1" applyBorder="1" applyAlignment="1">
      <alignment vertical="top" wrapText="1"/>
    </xf>
    <xf numFmtId="0" fontId="66" fillId="0" borderId="16" xfId="0" applyFont="1" applyFill="1" applyBorder="1" applyAlignment="1">
      <alignment horizontal="center" vertical="top" wrapText="1"/>
    </xf>
    <xf numFmtId="0" fontId="51" fillId="0" borderId="28" xfId="0" applyFont="1" applyFill="1" applyBorder="1" applyAlignment="1">
      <alignment horizontal="left" vertical="top" wrapText="1"/>
    </xf>
    <xf numFmtId="0" fontId="51" fillId="0" borderId="24" xfId="0" applyFont="1" applyFill="1" applyBorder="1" applyAlignment="1">
      <alignment horizontal="left" vertical="top" wrapText="1" indent="1"/>
    </xf>
    <xf numFmtId="0" fontId="51" fillId="0" borderId="16" xfId="0" applyFont="1" applyFill="1" applyBorder="1" applyAlignment="1">
      <alignment horizontal="left" vertical="top" wrapText="1"/>
    </xf>
    <xf numFmtId="0" fontId="51" fillId="0" borderId="16" xfId="0" applyFont="1" applyFill="1" applyBorder="1" applyAlignment="1">
      <alignment horizontal="left" vertical="top" wrapText="1" indent="1"/>
    </xf>
    <xf numFmtId="0" fontId="52" fillId="0" borderId="16" xfId="0" applyFont="1" applyFill="1" applyBorder="1" applyAlignment="1">
      <alignment vertical="top" wrapText="1"/>
    </xf>
    <xf numFmtId="0" fontId="51" fillId="0" borderId="16" xfId="0" applyFont="1" applyFill="1" applyBorder="1" applyAlignment="1">
      <alignment horizontal="center" vertical="center" wrapText="1"/>
    </xf>
    <xf numFmtId="1" fontId="51" fillId="0" borderId="16" xfId="0" applyNumberFormat="1" applyFont="1" applyFill="1" applyBorder="1" applyAlignment="1">
      <alignment horizontal="center" vertical="center" wrapText="1"/>
    </xf>
    <xf numFmtId="176" fontId="61" fillId="0" borderId="16" xfId="0" applyNumberFormat="1" applyFont="1" applyFill="1" applyBorder="1" applyAlignment="1">
      <alignment vertical="top" wrapText="1"/>
    </xf>
    <xf numFmtId="176" fontId="51" fillId="0" borderId="16" xfId="0" applyNumberFormat="1" applyFont="1" applyFill="1" applyBorder="1" applyAlignment="1">
      <alignment horizontal="left" vertical="top" wrapText="1"/>
    </xf>
    <xf numFmtId="1" fontId="51" fillId="0" borderId="16" xfId="0" applyNumberFormat="1" applyFont="1" applyFill="1" applyBorder="1" applyAlignment="1">
      <alignment horizontal="center" vertical="top" wrapText="1"/>
    </xf>
    <xf numFmtId="176" fontId="51" fillId="0" borderId="16" xfId="0" applyNumberFormat="1" applyFont="1" applyFill="1" applyBorder="1" applyAlignment="1">
      <alignment vertical="top" wrapText="1"/>
    </xf>
    <xf numFmtId="1" fontId="66" fillId="0" borderId="16" xfId="0" applyNumberFormat="1" applyFont="1" applyFill="1" applyBorder="1" applyAlignment="1">
      <alignment horizontal="center" vertical="top" wrapText="1"/>
    </xf>
    <xf numFmtId="178" fontId="61" fillId="0" borderId="16" xfId="0" applyNumberFormat="1" applyFont="1" applyBorder="1" applyAlignment="1">
      <alignment horizontal="center" vertical="top" wrapText="1"/>
    </xf>
    <xf numFmtId="178" fontId="55" fillId="0" borderId="16" xfId="0" applyNumberFormat="1" applyFont="1" applyBorder="1" applyAlignment="1">
      <alignment horizontal="center" wrapText="1"/>
    </xf>
    <xf numFmtId="178" fontId="61" fillId="0" borderId="16" xfId="0" applyNumberFormat="1" applyFont="1" applyBorder="1" applyAlignment="1">
      <alignment wrapText="1"/>
    </xf>
    <xf numFmtId="178" fontId="57" fillId="0" borderId="16" xfId="0" applyNumberFormat="1" applyFont="1" applyBorder="1" applyAlignment="1">
      <alignment horizontal="center" vertical="top" wrapText="1"/>
    </xf>
    <xf numFmtId="178" fontId="65" fillId="0" borderId="16" xfId="0" applyNumberFormat="1" applyFont="1" applyBorder="1" applyAlignment="1">
      <alignment vertical="top" wrapText="1"/>
    </xf>
    <xf numFmtId="178" fontId="65" fillId="0" borderId="16" xfId="0" applyNumberFormat="1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57" fillId="0" borderId="16" xfId="0" applyFont="1" applyBorder="1" applyAlignment="1">
      <alignment horizontal="center" wrapText="1"/>
    </xf>
    <xf numFmtId="178" fontId="57" fillId="0" borderId="16" xfId="0" applyNumberFormat="1" applyFont="1" applyBorder="1" applyAlignment="1">
      <alignment horizontal="center" wrapText="1"/>
    </xf>
    <xf numFmtId="178" fontId="57" fillId="0" borderId="16" xfId="0" applyNumberFormat="1" applyFont="1" applyBorder="1" applyAlignment="1">
      <alignment wrapText="1"/>
    </xf>
    <xf numFmtId="0" fontId="4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8" fontId="41" fillId="0" borderId="16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43" xfId="0" applyBorder="1" applyAlignment="1">
      <alignment wrapText="1"/>
    </xf>
    <xf numFmtId="0" fontId="57" fillId="0" borderId="0" xfId="0" applyFont="1" applyBorder="1" applyAlignment="1">
      <alignment horizontal="center" wrapText="1"/>
    </xf>
    <xf numFmtId="0" fontId="57" fillId="0" borderId="43" xfId="0" applyFont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  <xf numFmtId="0" fontId="55" fillId="0" borderId="43" xfId="0" applyFont="1" applyBorder="1" applyAlignment="1">
      <alignment vertical="top" wrapText="1"/>
    </xf>
    <xf numFmtId="0" fontId="64" fillId="0" borderId="25" xfId="0" applyFont="1" applyBorder="1" applyAlignment="1">
      <alignment horizontal="center" vertical="top" wrapText="1"/>
    </xf>
    <xf numFmtId="0" fontId="55" fillId="0" borderId="36" xfId="0" applyFont="1" applyBorder="1" applyAlignment="1">
      <alignment vertical="top" wrapText="1"/>
    </xf>
    <xf numFmtId="0" fontId="55" fillId="0" borderId="32" xfId="0" applyFont="1" applyBorder="1" applyAlignment="1">
      <alignment vertical="top" wrapText="1"/>
    </xf>
    <xf numFmtId="176" fontId="51" fillId="0" borderId="16" xfId="0" applyNumberFormat="1" applyFont="1" applyFill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57" fillId="0" borderId="19" xfId="0" applyFont="1" applyBorder="1" applyAlignment="1">
      <alignment horizontal="center" vertical="top" wrapText="1"/>
    </xf>
    <xf numFmtId="0" fontId="56" fillId="0" borderId="19" xfId="0" applyFont="1" applyBorder="1" applyAlignment="1">
      <alignment vertical="top" wrapText="1"/>
    </xf>
    <xf numFmtId="0" fontId="56" fillId="0" borderId="23" xfId="0" applyFont="1" applyBorder="1" applyAlignment="1">
      <alignment vertical="top" wrapText="1"/>
    </xf>
    <xf numFmtId="176" fontId="57" fillId="0" borderId="24" xfId="0" applyNumberFormat="1" applyFont="1" applyBorder="1" applyAlignment="1">
      <alignment horizontal="center" vertical="top" wrapText="1"/>
    </xf>
    <xf numFmtId="176" fontId="57" fillId="0" borderId="24" xfId="0" applyNumberFormat="1" applyFont="1" applyFill="1" applyBorder="1" applyAlignment="1">
      <alignment horizontal="center" vertical="top" wrapText="1"/>
    </xf>
    <xf numFmtId="0" fontId="56" fillId="0" borderId="24" xfId="0" applyFont="1" applyBorder="1" applyAlignment="1">
      <alignment/>
    </xf>
    <xf numFmtId="176" fontId="55" fillId="0" borderId="0" xfId="0" applyNumberFormat="1" applyFont="1" applyFill="1" applyBorder="1" applyAlignment="1">
      <alignment vertical="top" wrapText="1"/>
    </xf>
    <xf numFmtId="176" fontId="57" fillId="0" borderId="0" xfId="0" applyNumberFormat="1" applyFont="1" applyFill="1" applyBorder="1" applyAlignment="1">
      <alignment vertical="top" wrapText="1"/>
    </xf>
    <xf numFmtId="0" fontId="55" fillId="0" borderId="16" xfId="0" applyFont="1" applyBorder="1" applyAlignment="1">
      <alignment wrapText="1"/>
    </xf>
    <xf numFmtId="16" fontId="55" fillId="0" borderId="0" xfId="0" applyNumberFormat="1" applyFont="1" applyBorder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55" fillId="0" borderId="25" xfId="0" applyFont="1" applyBorder="1" applyAlignment="1">
      <alignment horizontal="left" vertical="top" wrapText="1" indent="1"/>
    </xf>
    <xf numFmtId="176" fontId="64" fillId="0" borderId="19" xfId="0" applyNumberFormat="1" applyFont="1" applyBorder="1" applyAlignment="1">
      <alignment vertical="top" wrapText="1"/>
    </xf>
    <xf numFmtId="0" fontId="55" fillId="0" borderId="19" xfId="0" applyFont="1" applyBorder="1" applyAlignment="1">
      <alignment horizontal="left" vertical="top" wrapText="1"/>
    </xf>
    <xf numFmtId="0" fontId="64" fillId="0" borderId="38" xfId="0" applyFont="1" applyBorder="1" applyAlignment="1">
      <alignment horizontal="center" vertical="top" wrapText="1"/>
    </xf>
    <xf numFmtId="0" fontId="64" fillId="0" borderId="39" xfId="0" applyFont="1" applyBorder="1" applyAlignment="1">
      <alignment horizontal="center" vertical="top" wrapText="1"/>
    </xf>
    <xf numFmtId="0" fontId="0" fillId="0" borderId="39" xfId="0" applyFont="1" applyBorder="1" applyAlignment="1">
      <alignment vertical="top"/>
    </xf>
    <xf numFmtId="0" fontId="64" fillId="0" borderId="0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 wrapText="1"/>
    </xf>
    <xf numFmtId="0" fontId="51" fillId="0" borderId="48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21" xfId="0" applyFont="1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1" fillId="0" borderId="50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1" fillId="0" borderId="20" xfId="0" applyFont="1" applyBorder="1" applyAlignment="1">
      <alignment vertical="top" wrapText="1"/>
    </xf>
    <xf numFmtId="0" fontId="51" fillId="0" borderId="48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8" fillId="0" borderId="0" xfId="0" applyFont="1" applyAlignment="1">
      <alignment horizontal="right"/>
    </xf>
    <xf numFmtId="0" fontId="55" fillId="0" borderId="16" xfId="0" applyFont="1" applyBorder="1" applyAlignment="1">
      <alignment horizontal="center" vertical="top" wrapText="1"/>
    </xf>
    <xf numFmtId="16" fontId="55" fillId="0" borderId="16" xfId="0" applyNumberFormat="1" applyFont="1" applyBorder="1" applyAlignment="1">
      <alignment horizontal="center" vertical="top" wrapText="1"/>
    </xf>
    <xf numFmtId="0" fontId="57" fillId="0" borderId="16" xfId="0" applyFont="1" applyBorder="1" applyAlignment="1">
      <alignment horizontal="center" vertical="top" wrapText="1"/>
    </xf>
    <xf numFmtId="0" fontId="57" fillId="0" borderId="51" xfId="0" applyFont="1" applyBorder="1" applyAlignment="1">
      <alignment horizontal="center" wrapText="1"/>
    </xf>
    <xf numFmtId="0" fontId="57" fillId="0" borderId="39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top" wrapText="1"/>
    </xf>
    <xf numFmtId="0" fontId="55" fillId="0" borderId="43" xfId="0" applyFont="1" applyBorder="1" applyAlignment="1">
      <alignment horizontal="center" vertical="top" wrapText="1"/>
    </xf>
    <xf numFmtId="0" fontId="55" fillId="0" borderId="25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wrapText="1"/>
    </xf>
    <xf numFmtId="176" fontId="51" fillId="0" borderId="16" xfId="0" applyNumberFormat="1" applyFont="1" applyFill="1" applyBorder="1" applyAlignment="1">
      <alignment horizontal="center" vertical="top" wrapText="1"/>
    </xf>
    <xf numFmtId="2" fontId="51" fillId="0" borderId="19" xfId="0" applyNumberFormat="1" applyFont="1" applyFill="1" applyBorder="1" applyAlignment="1">
      <alignment horizontal="center" vertical="top" wrapText="1"/>
    </xf>
    <xf numFmtId="2" fontId="51" fillId="0" borderId="23" xfId="0" applyNumberFormat="1" applyFont="1" applyFill="1" applyBorder="1" applyAlignment="1">
      <alignment horizontal="center" vertical="top" wrapText="1"/>
    </xf>
    <xf numFmtId="2" fontId="51" fillId="0" borderId="24" xfId="0" applyNumberFormat="1" applyFont="1" applyFill="1" applyBorder="1" applyAlignment="1">
      <alignment horizontal="center" vertical="top" wrapText="1"/>
    </xf>
    <xf numFmtId="176" fontId="66" fillId="0" borderId="36" xfId="0" applyNumberFormat="1" applyFont="1" applyFill="1" applyBorder="1" applyAlignment="1">
      <alignment horizontal="center" vertical="top" wrapText="1"/>
    </xf>
    <xf numFmtId="176" fontId="66" fillId="0" borderId="32" xfId="0" applyNumberFormat="1" applyFont="1" applyFill="1" applyBorder="1" applyAlignment="1">
      <alignment horizontal="center" vertical="top" wrapText="1"/>
    </xf>
    <xf numFmtId="176" fontId="66" fillId="0" borderId="26" xfId="0" applyNumberFormat="1" applyFont="1" applyFill="1" applyBorder="1" applyAlignment="1">
      <alignment horizontal="center" vertical="top" wrapText="1"/>
    </xf>
    <xf numFmtId="176" fontId="66" fillId="0" borderId="27" xfId="0" applyNumberFormat="1" applyFont="1" applyFill="1" applyBorder="1" applyAlignment="1">
      <alignment horizontal="center" vertical="top" wrapText="1"/>
    </xf>
    <xf numFmtId="0" fontId="57" fillId="0" borderId="52" xfId="0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7" fillId="0" borderId="53" xfId="0" applyFont="1" applyBorder="1" applyAlignment="1">
      <alignment horizontal="center" wrapText="1"/>
    </xf>
    <xf numFmtId="0" fontId="56" fillId="0" borderId="32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 wrapText="1"/>
    </xf>
    <xf numFmtId="0" fontId="56" fillId="0" borderId="46" xfId="0" applyFont="1" applyBorder="1" applyAlignment="1">
      <alignment horizontal="center" vertical="center" wrapText="1"/>
    </xf>
    <xf numFmtId="49" fontId="51" fillId="0" borderId="16" xfId="0" applyNumberFormat="1" applyFont="1" applyFill="1" applyBorder="1" applyAlignment="1">
      <alignment horizontal="center" vertical="top" wrapText="1"/>
    </xf>
    <xf numFmtId="0" fontId="66" fillId="0" borderId="16" xfId="0" applyFont="1" applyFill="1" applyBorder="1" applyAlignment="1">
      <alignment horizontal="center" vertical="top" wrapText="1"/>
    </xf>
    <xf numFmtId="0" fontId="51" fillId="0" borderId="19" xfId="0" applyFont="1" applyFill="1" applyBorder="1" applyAlignment="1">
      <alignment horizontal="center" vertical="top" wrapText="1"/>
    </xf>
    <xf numFmtId="0" fontId="51" fillId="0" borderId="23" xfId="0" applyFont="1" applyFill="1" applyBorder="1" applyAlignment="1">
      <alignment horizontal="center" vertical="top" wrapText="1"/>
    </xf>
    <xf numFmtId="0" fontId="51" fillId="0" borderId="24" xfId="0" applyFont="1" applyFill="1" applyBorder="1" applyAlignment="1">
      <alignment horizontal="center" vertical="top" wrapText="1"/>
    </xf>
    <xf numFmtId="16" fontId="51" fillId="0" borderId="32" xfId="0" applyNumberFormat="1" applyFont="1" applyBorder="1" applyAlignment="1">
      <alignment horizontal="center" vertical="top" wrapText="1"/>
    </xf>
    <xf numFmtId="16" fontId="51" fillId="0" borderId="27" xfId="0" applyNumberFormat="1" applyFont="1" applyBorder="1" applyAlignment="1">
      <alignment horizontal="center" vertical="top" wrapText="1"/>
    </xf>
    <xf numFmtId="16" fontId="51" fillId="0" borderId="28" xfId="0" applyNumberFormat="1" applyFont="1" applyBorder="1" applyAlignment="1">
      <alignment horizontal="center" vertical="top" wrapText="1"/>
    </xf>
    <xf numFmtId="16" fontId="51" fillId="0" borderId="16" xfId="0" applyNumberFormat="1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51" fillId="0" borderId="23" xfId="0" applyFont="1" applyBorder="1" applyAlignment="1">
      <alignment horizontal="center" vertical="top" wrapText="1"/>
    </xf>
    <xf numFmtId="0" fontId="51" fillId="0" borderId="24" xfId="0" applyFont="1" applyBorder="1" applyAlignment="1">
      <alignment horizontal="center" vertical="top" wrapText="1"/>
    </xf>
    <xf numFmtId="16" fontId="51" fillId="0" borderId="19" xfId="0" applyNumberFormat="1" applyFont="1" applyBorder="1" applyAlignment="1">
      <alignment horizontal="center" vertical="top" wrapText="1"/>
    </xf>
    <xf numFmtId="0" fontId="51" fillId="0" borderId="32" xfId="0" applyFont="1" applyBorder="1" applyAlignment="1">
      <alignment horizontal="center" vertical="top" wrapText="1"/>
    </xf>
    <xf numFmtId="0" fontId="51" fillId="0" borderId="27" xfId="0" applyFont="1" applyBorder="1" applyAlignment="1">
      <alignment horizontal="center" vertical="top" wrapText="1"/>
    </xf>
    <xf numFmtId="0" fontId="51" fillId="0" borderId="56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57" xfId="0" applyFont="1" applyBorder="1" applyAlignment="1">
      <alignment horizontal="left" vertical="top" wrapText="1"/>
    </xf>
    <xf numFmtId="0" fontId="51" fillId="0" borderId="16" xfId="0" applyFont="1" applyBorder="1" applyAlignment="1">
      <alignment horizontal="center" vertical="top" wrapText="1"/>
    </xf>
    <xf numFmtId="0" fontId="69" fillId="0" borderId="0" xfId="0" applyFont="1" applyAlignment="1">
      <alignment horizontal="center"/>
    </xf>
    <xf numFmtId="0" fontId="55" fillId="0" borderId="20" xfId="0" applyFont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top" wrapText="1"/>
    </xf>
    <xf numFmtId="0" fontId="55" fillId="0" borderId="58" xfId="0" applyFont="1" applyBorder="1" applyAlignment="1">
      <alignment horizontal="center" vertical="top" wrapText="1"/>
    </xf>
    <xf numFmtId="177" fontId="55" fillId="0" borderId="20" xfId="0" applyNumberFormat="1" applyFont="1" applyBorder="1" applyAlignment="1">
      <alignment horizontal="center" vertical="top" wrapText="1"/>
    </xf>
    <xf numFmtId="177" fontId="55" fillId="0" borderId="48" xfId="0" applyNumberFormat="1" applyFont="1" applyBorder="1" applyAlignment="1">
      <alignment horizontal="center" vertical="top" wrapText="1"/>
    </xf>
    <xf numFmtId="177" fontId="55" fillId="0" borderId="58" xfId="0" applyNumberFormat="1" applyFont="1" applyBorder="1" applyAlignment="1">
      <alignment horizontal="center" vertical="top" wrapText="1"/>
    </xf>
    <xf numFmtId="0" fontId="55" fillId="0" borderId="20" xfId="0" applyFont="1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55" fillId="0" borderId="48" xfId="0" applyFont="1" applyBorder="1" applyAlignment="1">
      <alignment horizontal="left" vertical="top" wrapText="1"/>
    </xf>
    <xf numFmtId="0" fontId="55" fillId="0" borderId="58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55" fillId="0" borderId="21" xfId="0" applyFont="1" applyBorder="1" applyAlignment="1">
      <alignment horizontal="center" vertical="top" wrapText="1"/>
    </xf>
    <xf numFmtId="0" fontId="55" fillId="0" borderId="49" xfId="0" applyFont="1" applyBorder="1" applyAlignment="1">
      <alignment horizontal="center" vertical="top" wrapText="1"/>
    </xf>
    <xf numFmtId="0" fontId="0" fillId="0" borderId="42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57" fillId="0" borderId="21" xfId="0" applyFont="1" applyBorder="1" applyAlignment="1">
      <alignment horizontal="center" wrapText="1"/>
    </xf>
    <xf numFmtId="0" fontId="57" fillId="0" borderId="49" xfId="0" applyFont="1" applyBorder="1" applyAlignment="1">
      <alignment horizontal="center" wrapText="1"/>
    </xf>
    <xf numFmtId="0" fontId="57" fillId="0" borderId="60" xfId="0" applyFont="1" applyBorder="1" applyAlignment="1">
      <alignment horizont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vertical="top" wrapText="1"/>
    </xf>
    <xf numFmtId="16" fontId="51" fillId="0" borderId="62" xfId="0" applyNumberFormat="1" applyFont="1" applyBorder="1" applyAlignment="1">
      <alignment horizontal="center" vertical="top" wrapText="1"/>
    </xf>
    <xf numFmtId="16" fontId="51" fillId="0" borderId="52" xfId="0" applyNumberFormat="1" applyFont="1" applyBorder="1" applyAlignment="1">
      <alignment horizontal="center" vertical="top" wrapText="1"/>
    </xf>
    <xf numFmtId="0" fontId="52" fillId="0" borderId="16" xfId="0" applyFont="1" applyFill="1" applyBorder="1" applyAlignment="1">
      <alignment vertical="top" wrapText="1"/>
    </xf>
    <xf numFmtId="0" fontId="51" fillId="0" borderId="19" xfId="0" applyFont="1" applyFill="1" applyBorder="1" applyAlignment="1">
      <alignment horizontal="left" vertical="top" wrapText="1" indent="1"/>
    </xf>
    <xf numFmtId="0" fontId="51" fillId="0" borderId="23" xfId="0" applyFont="1" applyFill="1" applyBorder="1" applyAlignment="1">
      <alignment horizontal="left" vertical="top" wrapText="1" indent="1"/>
    </xf>
    <xf numFmtId="0" fontId="0" fillId="0" borderId="23" xfId="0" applyFont="1" applyFill="1" applyBorder="1" applyAlignment="1">
      <alignment horizontal="left" vertical="top" wrapText="1" indent="1"/>
    </xf>
    <xf numFmtId="0" fontId="51" fillId="0" borderId="24" xfId="0" applyFont="1" applyFill="1" applyBorder="1" applyAlignment="1">
      <alignment horizontal="left" vertical="top" wrapText="1" indent="1"/>
    </xf>
    <xf numFmtId="0" fontId="51" fillId="0" borderId="37" xfId="0" applyFont="1" applyBorder="1" applyAlignment="1">
      <alignment horizontal="left" vertical="top" wrapText="1" indent="1"/>
    </xf>
    <xf numFmtId="0" fontId="51" fillId="0" borderId="23" xfId="0" applyFont="1" applyBorder="1" applyAlignment="1">
      <alignment horizontal="left" vertical="top" wrapText="1" indent="1"/>
    </xf>
    <xf numFmtId="0" fontId="51" fillId="0" borderId="63" xfId="0" applyFont="1" applyBorder="1" applyAlignment="1">
      <alignment horizontal="left" vertical="top" wrapText="1" indent="1"/>
    </xf>
    <xf numFmtId="0" fontId="51" fillId="0" borderId="64" xfId="0" applyFont="1" applyBorder="1" applyAlignment="1">
      <alignment horizontal="center" vertical="top" wrapText="1"/>
    </xf>
    <xf numFmtId="0" fontId="51" fillId="0" borderId="46" xfId="0" applyFont="1" applyBorder="1" applyAlignment="1">
      <alignment horizontal="center" vertical="top" wrapText="1"/>
    </xf>
    <xf numFmtId="0" fontId="51" fillId="0" borderId="65" xfId="0" applyFont="1" applyBorder="1" applyAlignment="1">
      <alignment horizontal="center" vertical="top" wrapText="1"/>
    </xf>
    <xf numFmtId="49" fontId="51" fillId="0" borderId="19" xfId="0" applyNumberFormat="1" applyFont="1" applyBorder="1" applyAlignment="1">
      <alignment horizontal="center" vertical="top" wrapText="1"/>
    </xf>
    <xf numFmtId="49" fontId="51" fillId="0" borderId="23" xfId="0" applyNumberFormat="1" applyFont="1" applyBorder="1" applyAlignment="1">
      <alignment horizontal="center" vertical="top" wrapText="1"/>
    </xf>
    <xf numFmtId="0" fontId="51" fillId="0" borderId="37" xfId="0" applyFont="1" applyBorder="1" applyAlignment="1">
      <alignment horizontal="center" vertical="top" wrapText="1"/>
    </xf>
    <xf numFmtId="176" fontId="51" fillId="0" borderId="16" xfId="0" applyNumberFormat="1" applyFont="1" applyFill="1" applyBorder="1" applyAlignment="1">
      <alignment horizontal="left" vertical="top" wrapText="1"/>
    </xf>
    <xf numFmtId="176" fontId="51" fillId="0" borderId="16" xfId="0" applyNumberFormat="1" applyFont="1" applyBorder="1" applyAlignment="1">
      <alignment horizontal="center" vertical="top" wrapText="1"/>
    </xf>
    <xf numFmtId="176" fontId="51" fillId="0" borderId="19" xfId="0" applyNumberFormat="1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16" fontId="51" fillId="0" borderId="23" xfId="0" applyNumberFormat="1" applyFont="1" applyBorder="1" applyAlignment="1">
      <alignment horizontal="center" vertical="top" wrapText="1"/>
    </xf>
    <xf numFmtId="16" fontId="51" fillId="0" borderId="24" xfId="0" applyNumberFormat="1" applyFont="1" applyBorder="1" applyAlignment="1">
      <alignment horizontal="center" vertical="top" wrapText="1"/>
    </xf>
    <xf numFmtId="0" fontId="51" fillId="0" borderId="61" xfId="0" applyFont="1" applyBorder="1" applyAlignment="1">
      <alignment horizontal="center" vertical="top" wrapText="1"/>
    </xf>
    <xf numFmtId="0" fontId="51" fillId="0" borderId="66" xfId="0" applyFont="1" applyBorder="1" applyAlignment="1">
      <alignment horizontal="center" vertical="top" wrapText="1"/>
    </xf>
    <xf numFmtId="0" fontId="51" fillId="0" borderId="24" xfId="0" applyFont="1" applyBorder="1" applyAlignment="1">
      <alignment horizontal="left" vertical="top" wrapText="1" indent="1"/>
    </xf>
    <xf numFmtId="0" fontId="51" fillId="0" borderId="16" xfId="0" applyFont="1" applyBorder="1" applyAlignment="1">
      <alignment horizontal="left" vertical="top" wrapText="1" inden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67" xfId="0" applyFont="1" applyBorder="1" applyAlignment="1">
      <alignment horizontal="center" vertical="top" wrapText="1"/>
    </xf>
    <xf numFmtId="0" fontId="51" fillId="0" borderId="63" xfId="0" applyFont="1" applyBorder="1" applyAlignment="1">
      <alignment horizontal="center" vertical="top" wrapText="1"/>
    </xf>
    <xf numFmtId="0" fontId="56" fillId="0" borderId="16" xfId="0" applyFont="1" applyBorder="1" applyAlignment="1">
      <alignment horizontal="center" vertical="center"/>
    </xf>
    <xf numFmtId="0" fontId="66" fillId="0" borderId="68" xfId="0" applyFont="1" applyFill="1" applyBorder="1" applyAlignment="1">
      <alignment horizontal="center" vertical="top" wrapText="1"/>
    </xf>
    <xf numFmtId="0" fontId="66" fillId="0" borderId="69" xfId="0" applyFont="1" applyFill="1" applyBorder="1" applyAlignment="1">
      <alignment horizontal="center" vertical="top" wrapText="1"/>
    </xf>
    <xf numFmtId="0" fontId="66" fillId="0" borderId="70" xfId="0" applyFont="1" applyFill="1" applyBorder="1" applyAlignment="1">
      <alignment horizontal="center" vertical="top" wrapText="1"/>
    </xf>
    <xf numFmtId="0" fontId="55" fillId="0" borderId="32" xfId="0" applyFont="1" applyBorder="1" applyAlignment="1">
      <alignment horizontal="center" vertical="top" wrapText="1"/>
    </xf>
    <xf numFmtId="0" fontId="55" fillId="0" borderId="27" xfId="0" applyFont="1" applyBorder="1" applyAlignment="1">
      <alignment horizontal="center" vertical="top" wrapText="1"/>
    </xf>
    <xf numFmtId="49" fontId="51" fillId="0" borderId="16" xfId="0" applyNumberFormat="1" applyFont="1" applyBorder="1" applyAlignment="1">
      <alignment horizontal="center" vertical="top" wrapText="1"/>
    </xf>
    <xf numFmtId="178" fontId="56" fillId="0" borderId="16" xfId="0" applyNumberFormat="1" applyFont="1" applyBorder="1" applyAlignment="1">
      <alignment horizontal="center" vertical="center"/>
    </xf>
    <xf numFmtId="176" fontId="51" fillId="0" borderId="19" xfId="0" applyNumberFormat="1" applyFont="1" applyFill="1" applyBorder="1" applyAlignment="1">
      <alignment horizontal="center" vertical="top" wrapText="1"/>
    </xf>
    <xf numFmtId="0" fontId="51" fillId="0" borderId="16" xfId="0" applyFont="1" applyBorder="1" applyAlignment="1">
      <alignment vertical="top" wrapText="1"/>
    </xf>
    <xf numFmtId="0" fontId="51" fillId="0" borderId="19" xfId="0" applyFont="1" applyBorder="1" applyAlignment="1">
      <alignment vertical="top" wrapText="1"/>
    </xf>
    <xf numFmtId="49" fontId="51" fillId="0" borderId="48" xfId="0" applyNumberFormat="1" applyFont="1" applyFill="1" applyBorder="1" applyAlignment="1">
      <alignment vertical="top" wrapText="1"/>
    </xf>
    <xf numFmtId="0" fontId="51" fillId="0" borderId="46" xfId="0" applyFont="1" applyFill="1" applyBorder="1" applyAlignment="1">
      <alignment vertical="top" wrapText="1"/>
    </xf>
    <xf numFmtId="0" fontId="51" fillId="0" borderId="71" xfId="0" applyFont="1" applyFill="1" applyBorder="1" applyAlignment="1">
      <alignment vertical="top" wrapText="1"/>
    </xf>
    <xf numFmtId="0" fontId="51" fillId="0" borderId="67" xfId="0" applyFont="1" applyBorder="1" applyAlignment="1">
      <alignment horizontal="left" vertical="top" wrapText="1" indent="1"/>
    </xf>
    <xf numFmtId="0" fontId="51" fillId="0" borderId="54" xfId="0" applyFont="1" applyFill="1" applyBorder="1" applyAlignment="1">
      <alignment horizontal="center" vertical="top" wrapText="1"/>
    </xf>
    <xf numFmtId="0" fontId="51" fillId="0" borderId="46" xfId="0" applyFont="1" applyFill="1" applyBorder="1" applyAlignment="1">
      <alignment horizontal="center" vertical="top" wrapText="1"/>
    </xf>
    <xf numFmtId="0" fontId="51" fillId="0" borderId="55" xfId="0" applyFont="1" applyFill="1" applyBorder="1" applyAlignment="1">
      <alignment horizontal="center" vertical="top" wrapText="1"/>
    </xf>
    <xf numFmtId="0" fontId="51" fillId="0" borderId="19" xfId="0" applyFont="1" applyBorder="1" applyAlignment="1">
      <alignment horizontal="left" vertical="top" wrapText="1"/>
    </xf>
    <xf numFmtId="0" fontId="51" fillId="0" borderId="23" xfId="0" applyFont="1" applyBorder="1" applyAlignment="1">
      <alignment horizontal="left" vertical="top" wrapText="1"/>
    </xf>
    <xf numFmtId="0" fontId="51" fillId="0" borderId="24" xfId="0" applyFont="1" applyBorder="1" applyAlignment="1">
      <alignment horizontal="left" vertical="top" wrapText="1"/>
    </xf>
    <xf numFmtId="0" fontId="0" fillId="0" borderId="36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56" fillId="0" borderId="16" xfId="0" applyFont="1" applyBorder="1" applyAlignment="1">
      <alignment horizontal="center" vertical="top" wrapText="1"/>
    </xf>
    <xf numFmtId="0" fontId="51" fillId="0" borderId="32" xfId="0" applyFont="1" applyBorder="1" applyAlignment="1">
      <alignment horizontal="left" vertical="top" wrapText="1"/>
    </xf>
    <xf numFmtId="0" fontId="51" fillId="0" borderId="27" xfId="0" applyFont="1" applyBorder="1" applyAlignment="1">
      <alignment horizontal="left" vertical="top" wrapText="1"/>
    </xf>
    <xf numFmtId="0" fontId="51" fillId="0" borderId="28" xfId="0" applyFont="1" applyBorder="1" applyAlignment="1">
      <alignment horizontal="left" vertical="top" wrapText="1"/>
    </xf>
    <xf numFmtId="178" fontId="55" fillId="0" borderId="16" xfId="0" applyNumberFormat="1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23" xfId="0" applyFont="1" applyBorder="1" applyAlignment="1">
      <alignment horizontal="center" vertical="top" wrapText="1"/>
    </xf>
    <xf numFmtId="0" fontId="55" fillId="0" borderId="24" xfId="0" applyFont="1" applyBorder="1" applyAlignment="1">
      <alignment horizontal="center" vertical="top" wrapText="1"/>
    </xf>
    <xf numFmtId="2" fontId="55" fillId="0" borderId="16" xfId="0" applyNumberFormat="1" applyFont="1" applyBorder="1" applyAlignment="1">
      <alignment horizontal="center" vertical="top" wrapText="1"/>
    </xf>
    <xf numFmtId="178" fontId="61" fillId="0" borderId="16" xfId="0" applyNumberFormat="1" applyFont="1" applyBorder="1" applyAlignment="1">
      <alignment horizontal="center" vertical="top" wrapText="1"/>
    </xf>
    <xf numFmtId="178" fontId="55" fillId="0" borderId="16" xfId="0" applyNumberFormat="1" applyFont="1" applyBorder="1" applyAlignment="1">
      <alignment horizontal="center" wrapText="1"/>
    </xf>
    <xf numFmtId="0" fontId="55" fillId="0" borderId="16" xfId="0" applyFont="1" applyBorder="1" applyAlignment="1">
      <alignment horizontal="left" vertical="top" wrapText="1"/>
    </xf>
    <xf numFmtId="0" fontId="55" fillId="0" borderId="47" xfId="0" applyFont="1" applyBorder="1" applyAlignment="1">
      <alignment horizontal="left" vertical="top" wrapText="1"/>
    </xf>
    <xf numFmtId="0" fontId="55" fillId="0" borderId="43" xfId="0" applyFont="1" applyBorder="1" applyAlignment="1">
      <alignment horizontal="left" vertical="top" wrapText="1"/>
    </xf>
    <xf numFmtId="0" fontId="55" fillId="0" borderId="25" xfId="0" applyFont="1" applyBorder="1" applyAlignment="1">
      <alignment horizontal="left" vertical="top" wrapText="1"/>
    </xf>
    <xf numFmtId="0" fontId="55" fillId="0" borderId="16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178" fontId="55" fillId="0" borderId="47" xfId="0" applyNumberFormat="1" applyFont="1" applyBorder="1" applyAlignment="1">
      <alignment horizontal="center" wrapText="1"/>
    </xf>
    <xf numFmtId="178" fontId="55" fillId="0" borderId="25" xfId="0" applyNumberFormat="1" applyFont="1" applyBorder="1" applyAlignment="1">
      <alignment horizontal="center" wrapText="1"/>
    </xf>
    <xf numFmtId="0" fontId="52" fillId="0" borderId="19" xfId="0" applyFont="1" applyFill="1" applyBorder="1" applyAlignment="1">
      <alignment horizontal="center" vertical="top" wrapText="1"/>
    </xf>
    <xf numFmtId="0" fontId="52" fillId="0" borderId="24" xfId="0" applyFont="1" applyFill="1" applyBorder="1" applyAlignment="1">
      <alignment horizontal="center" vertical="top" wrapText="1"/>
    </xf>
    <xf numFmtId="0" fontId="52" fillId="0" borderId="36" xfId="0" applyFont="1" applyFill="1" applyBorder="1" applyAlignment="1">
      <alignment horizontal="left" vertical="top" wrapText="1"/>
    </xf>
    <xf numFmtId="0" fontId="52" fillId="0" borderId="69" xfId="0" applyFont="1" applyFill="1" applyBorder="1" applyAlignment="1">
      <alignment horizontal="left" vertical="top" wrapText="1"/>
    </xf>
    <xf numFmtId="0" fontId="52" fillId="0" borderId="32" xfId="0" applyFont="1" applyFill="1" applyBorder="1" applyAlignment="1">
      <alignment horizontal="left" vertical="top" wrapText="1"/>
    </xf>
    <xf numFmtId="0" fontId="52" fillId="0" borderId="38" xfId="0" applyFont="1" applyFill="1" applyBorder="1" applyAlignment="1">
      <alignment horizontal="left" vertical="top" wrapText="1"/>
    </xf>
    <xf numFmtId="0" fontId="52" fillId="0" borderId="39" xfId="0" applyFont="1" applyFill="1" applyBorder="1" applyAlignment="1">
      <alignment horizontal="left" vertical="top" wrapText="1"/>
    </xf>
    <xf numFmtId="0" fontId="52" fillId="0" borderId="28" xfId="0" applyFont="1" applyFill="1" applyBorder="1" applyAlignment="1">
      <alignment horizontal="left" vertical="top" wrapText="1"/>
    </xf>
    <xf numFmtId="178" fontId="55" fillId="0" borderId="47" xfId="0" applyNumberFormat="1" applyFont="1" applyBorder="1" applyAlignment="1">
      <alignment horizontal="center" vertical="top" wrapText="1"/>
    </xf>
    <xf numFmtId="178" fontId="55" fillId="0" borderId="25" xfId="0" applyNumberFormat="1" applyFont="1" applyBorder="1" applyAlignment="1">
      <alignment horizontal="center" vertical="top" wrapText="1"/>
    </xf>
    <xf numFmtId="178" fontId="57" fillId="0" borderId="47" xfId="0" applyNumberFormat="1" applyFont="1" applyBorder="1" applyAlignment="1">
      <alignment horizontal="center" vertical="top" wrapText="1"/>
    </xf>
    <xf numFmtId="178" fontId="57" fillId="0" borderId="25" xfId="0" applyNumberFormat="1" applyFont="1" applyBorder="1" applyAlignment="1">
      <alignment horizontal="center" vertical="top" wrapText="1"/>
    </xf>
    <xf numFmtId="178" fontId="65" fillId="0" borderId="47" xfId="0" applyNumberFormat="1" applyFont="1" applyBorder="1" applyAlignment="1">
      <alignment horizontal="center" vertical="top" wrapText="1"/>
    </xf>
    <xf numFmtId="178" fontId="65" fillId="0" borderId="25" xfId="0" applyNumberFormat="1" applyFont="1" applyBorder="1" applyAlignment="1">
      <alignment horizontal="center" vertical="top" wrapText="1"/>
    </xf>
    <xf numFmtId="178" fontId="57" fillId="0" borderId="47" xfId="0" applyNumberFormat="1" applyFont="1" applyBorder="1" applyAlignment="1">
      <alignment horizontal="center" wrapText="1"/>
    </xf>
    <xf numFmtId="178" fontId="57" fillId="0" borderId="25" xfId="0" applyNumberFormat="1" applyFont="1" applyBorder="1" applyAlignment="1">
      <alignment horizontal="center" wrapText="1"/>
    </xf>
    <xf numFmtId="178" fontId="41" fillId="0" borderId="47" xfId="0" applyNumberFormat="1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66" fillId="0" borderId="72" xfId="0" applyFont="1" applyFill="1" applyBorder="1" applyAlignment="1">
      <alignment horizontal="center" wrapText="1"/>
    </xf>
    <xf numFmtId="0" fontId="66" fillId="0" borderId="43" xfId="0" applyFont="1" applyFill="1" applyBorder="1" applyAlignment="1">
      <alignment horizont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3" xfId="0" applyFont="1" applyBorder="1" applyAlignment="1">
      <alignment horizontal="center" vertical="top" wrapText="1"/>
    </xf>
    <xf numFmtId="0" fontId="59" fillId="0" borderId="24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23" xfId="0" applyFont="1" applyBorder="1" applyAlignment="1">
      <alignment horizontal="center" vertical="top" wrapText="1"/>
    </xf>
    <xf numFmtId="0" fontId="62" fillId="0" borderId="24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59" fillId="0" borderId="36" xfId="0" applyFont="1" applyBorder="1" applyAlignment="1">
      <alignment horizontal="center" vertical="top" wrapText="1"/>
    </xf>
    <xf numFmtId="0" fontId="59" fillId="0" borderId="32" xfId="0" applyFont="1" applyBorder="1" applyAlignment="1">
      <alignment horizontal="center" vertical="top" wrapText="1"/>
    </xf>
    <xf numFmtId="0" fontId="59" fillId="0" borderId="26" xfId="0" applyFont="1" applyBorder="1" applyAlignment="1">
      <alignment horizontal="center" vertical="top" wrapText="1"/>
    </xf>
    <xf numFmtId="0" fontId="59" fillId="0" borderId="27" xfId="0" applyFont="1" applyBorder="1" applyAlignment="1">
      <alignment horizontal="center" vertical="top" wrapText="1"/>
    </xf>
    <xf numFmtId="0" fontId="59" fillId="0" borderId="38" xfId="0" applyFont="1" applyBorder="1" applyAlignment="1">
      <alignment horizontal="center" vertical="top" wrapText="1"/>
    </xf>
    <xf numFmtId="0" fontId="59" fillId="0" borderId="28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62" fillId="0" borderId="39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32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59" fillId="0" borderId="16" xfId="0" applyFont="1" applyBorder="1" applyAlignment="1">
      <alignment horizontal="justify" vertical="top" wrapText="1"/>
    </xf>
    <xf numFmtId="0" fontId="62" fillId="0" borderId="47" xfId="0" applyFont="1" applyBorder="1" applyAlignment="1">
      <alignment horizontal="center" vertical="top" wrapText="1"/>
    </xf>
    <xf numFmtId="0" fontId="0" fillId="0" borderId="43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59" fillId="0" borderId="16" xfId="0" applyFont="1" applyBorder="1" applyAlignment="1">
      <alignment horizontal="center" vertical="top" wrapText="1"/>
    </xf>
    <xf numFmtId="0" fontId="59" fillId="0" borderId="69" xfId="0" applyFont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top" wrapText="1"/>
    </xf>
    <xf numFmtId="0" fontId="59" fillId="0" borderId="39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52" fillId="0" borderId="23" xfId="0" applyFont="1" applyBorder="1" applyAlignment="1">
      <alignment horizontal="center" vertical="top" wrapText="1"/>
    </xf>
    <xf numFmtId="0" fontId="52" fillId="0" borderId="24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0" fontId="0" fillId="0" borderId="69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63" fillId="0" borderId="16" xfId="0" applyFont="1" applyBorder="1" applyAlignment="1">
      <alignment vertical="top" wrapText="1"/>
    </xf>
    <xf numFmtId="0" fontId="0" fillId="0" borderId="19" xfId="0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BreakPreview" zoomScaleNormal="85" zoomScaleSheetLayoutView="100" zoomScalePageLayoutView="0" workbookViewId="0" topLeftCell="A12">
      <selection activeCell="D18" sqref="D18"/>
    </sheetView>
  </sheetViews>
  <sheetFormatPr defaultColWidth="9.140625" defaultRowHeight="15"/>
  <cols>
    <col min="1" max="1" width="6.421875" style="0" customWidth="1"/>
    <col min="2" max="2" width="33.00390625" style="0" customWidth="1"/>
    <col min="3" max="3" width="16.57421875" style="0" customWidth="1"/>
    <col min="4" max="4" width="17.140625" style="0" customWidth="1"/>
    <col min="6" max="6" width="22.00390625" style="0" customWidth="1"/>
    <col min="7" max="7" width="17.8515625" style="0" customWidth="1"/>
    <col min="8" max="8" width="10.7109375" style="0" customWidth="1"/>
    <col min="9" max="9" width="30.8515625" style="0" customWidth="1"/>
  </cols>
  <sheetData>
    <row r="1" spans="1:10" ht="15">
      <c r="A1" s="317" t="s">
        <v>173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15">
      <c r="A2" s="317" t="s">
        <v>171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0" ht="15">
      <c r="A3" s="48"/>
      <c r="B3" s="48"/>
      <c r="C3" s="48"/>
      <c r="D3" s="48"/>
      <c r="E3" s="48"/>
      <c r="F3" s="48"/>
      <c r="G3" s="48"/>
      <c r="H3" s="48"/>
      <c r="I3" s="317" t="s">
        <v>172</v>
      </c>
      <c r="J3" s="317"/>
    </row>
    <row r="4" spans="1:10" ht="15">
      <c r="A4" s="23"/>
      <c r="B4" s="23"/>
      <c r="C4" s="23"/>
      <c r="D4" s="24"/>
      <c r="E4" s="23"/>
      <c r="F4" s="38"/>
      <c r="G4" s="23"/>
      <c r="H4" s="23"/>
      <c r="I4" s="317" t="s">
        <v>180</v>
      </c>
      <c r="J4" s="317"/>
    </row>
    <row r="5" spans="1:10" ht="15">
      <c r="A5" s="23"/>
      <c r="B5" s="23"/>
      <c r="C5" s="23"/>
      <c r="D5" s="24"/>
      <c r="E5" s="23"/>
      <c r="F5" s="38"/>
      <c r="G5" s="23"/>
      <c r="H5" s="23"/>
      <c r="I5" s="49"/>
      <c r="J5" s="49"/>
    </row>
    <row r="6" ht="19.5" thickBot="1">
      <c r="B6" s="10" t="s">
        <v>19</v>
      </c>
    </row>
    <row r="7" spans="1:9" ht="26.25" thickBot="1">
      <c r="A7" s="314" t="s">
        <v>0</v>
      </c>
      <c r="B7" s="301" t="s">
        <v>148</v>
      </c>
      <c r="C7" s="301" t="s">
        <v>2</v>
      </c>
      <c r="D7" s="1" t="s">
        <v>3</v>
      </c>
      <c r="E7" s="304" t="s">
        <v>5</v>
      </c>
      <c r="F7" s="305"/>
      <c r="G7" s="306"/>
      <c r="H7" s="307" t="s">
        <v>8</v>
      </c>
      <c r="I7" s="301" t="s">
        <v>149</v>
      </c>
    </row>
    <row r="8" spans="1:9" ht="15.75" customHeight="1" thickBot="1">
      <c r="A8" s="315"/>
      <c r="B8" s="302"/>
      <c r="C8" s="302"/>
      <c r="D8" s="2" t="s">
        <v>4</v>
      </c>
      <c r="E8" s="301" t="s">
        <v>6</v>
      </c>
      <c r="F8" s="304" t="s">
        <v>7</v>
      </c>
      <c r="G8" s="310"/>
      <c r="H8" s="308"/>
      <c r="I8" s="302"/>
    </row>
    <row r="9" spans="1:9" ht="39" customHeight="1" thickBot="1">
      <c r="A9" s="316"/>
      <c r="B9" s="303"/>
      <c r="C9" s="303"/>
      <c r="D9" s="3"/>
      <c r="E9" s="303"/>
      <c r="F9" s="4" t="s">
        <v>9</v>
      </c>
      <c r="G9" s="4" t="s">
        <v>10</v>
      </c>
      <c r="H9" s="309"/>
      <c r="I9" s="303"/>
    </row>
    <row r="10" spans="1:9" ht="15.75" thickBot="1">
      <c r="A10" s="5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</row>
    <row r="11" spans="1:9" ht="21.75" customHeight="1" thickBot="1">
      <c r="A11" s="311" t="s">
        <v>11</v>
      </c>
      <c r="B11" s="311" t="s">
        <v>161</v>
      </c>
      <c r="C11" s="6">
        <v>2017</v>
      </c>
      <c r="D11" s="45">
        <f>F11+G11+H11</f>
        <v>83856.64676000002</v>
      </c>
      <c r="E11" s="6"/>
      <c r="F11" s="45">
        <f>F16</f>
        <v>9038.8</v>
      </c>
      <c r="G11" s="45">
        <f>G16+G21+G26</f>
        <v>74817.84676000001</v>
      </c>
      <c r="H11" s="6">
        <v>0</v>
      </c>
      <c r="I11" s="311" t="s">
        <v>12</v>
      </c>
    </row>
    <row r="12" spans="1:9" ht="20.25" customHeight="1" thickBot="1">
      <c r="A12" s="312"/>
      <c r="B12" s="312"/>
      <c r="C12" s="6">
        <v>2018</v>
      </c>
      <c r="D12" s="45">
        <f>F12+G12+H12</f>
        <v>69457.015</v>
      </c>
      <c r="E12" s="45"/>
      <c r="F12" s="45">
        <f>SUM(F17+F22+F27)</f>
        <v>9512.527000000002</v>
      </c>
      <c r="G12" s="45">
        <f>SUM(G17+G22+G27)</f>
        <v>55252.297</v>
      </c>
      <c r="H12" s="6">
        <f>H17</f>
        <v>4692.191</v>
      </c>
      <c r="I12" s="312"/>
    </row>
    <row r="13" spans="1:9" ht="16.5" thickBot="1">
      <c r="A13" s="312"/>
      <c r="B13" s="312"/>
      <c r="C13" s="6">
        <v>2019</v>
      </c>
      <c r="D13" s="45">
        <f>G13+F13+H13</f>
        <v>78812.43600000002</v>
      </c>
      <c r="E13" s="45"/>
      <c r="F13" s="45">
        <f>F18+F23</f>
        <v>14971.027</v>
      </c>
      <c r="G13" s="45">
        <f>G18+G23+G28</f>
        <v>59149.21800000001</v>
      </c>
      <c r="H13" s="6">
        <f>H18</f>
        <v>4692.191</v>
      </c>
      <c r="I13" s="312"/>
    </row>
    <row r="14" spans="1:9" ht="21" customHeight="1" thickBot="1">
      <c r="A14" s="312"/>
      <c r="B14" s="313"/>
      <c r="C14" s="6">
        <v>2020</v>
      </c>
      <c r="D14" s="45">
        <f>H14+G14+F14</f>
        <v>77673.736</v>
      </c>
      <c r="E14" s="45"/>
      <c r="F14" s="45">
        <f>F19+F24</f>
        <v>13971.027</v>
      </c>
      <c r="G14" s="45">
        <f>G19+G24+G29</f>
        <v>59010.518000000004</v>
      </c>
      <c r="H14" s="6">
        <f>H19</f>
        <v>4692.191</v>
      </c>
      <c r="I14" s="312"/>
    </row>
    <row r="15" spans="1:9" ht="30.75" customHeight="1" thickBot="1">
      <c r="A15" s="313"/>
      <c r="B15" s="7" t="s">
        <v>13</v>
      </c>
      <c r="C15" s="8" t="s">
        <v>188</v>
      </c>
      <c r="D15" s="77">
        <f>D11+D12+D13+D14</f>
        <v>309799.83376000007</v>
      </c>
      <c r="E15" s="77"/>
      <c r="F15" s="77">
        <f>F11+F12+F13+F14</f>
        <v>47493.381</v>
      </c>
      <c r="G15" s="77">
        <f>G11+G12+G13+G14</f>
        <v>248229.87976</v>
      </c>
      <c r="H15" s="8">
        <f>H11+H13+H14+H12</f>
        <v>14076.573</v>
      </c>
      <c r="I15" s="313"/>
    </row>
    <row r="16" spans="1:9" ht="30.75" customHeight="1" thickBot="1">
      <c r="A16" s="311" t="s">
        <v>14</v>
      </c>
      <c r="B16" s="311" t="s">
        <v>162</v>
      </c>
      <c r="C16" s="6">
        <v>2017</v>
      </c>
      <c r="D16" s="45">
        <f>F16+G16+H16</f>
        <v>83485.04676000001</v>
      </c>
      <c r="E16" s="45"/>
      <c r="F16" s="45">
        <f>'под. культура'!F195</f>
        <v>9038.8</v>
      </c>
      <c r="G16" s="45">
        <f>'под. культура'!G195</f>
        <v>74446.24676000001</v>
      </c>
      <c r="H16" s="6">
        <f>'под. культура'!H195</f>
        <v>0</v>
      </c>
      <c r="I16" s="311" t="s">
        <v>12</v>
      </c>
    </row>
    <row r="17" spans="1:9" ht="27" customHeight="1" thickBot="1">
      <c r="A17" s="312"/>
      <c r="B17" s="312"/>
      <c r="C17" s="6">
        <v>2018</v>
      </c>
      <c r="D17" s="45">
        <f>F17+G17+H17</f>
        <v>69085.41500000001</v>
      </c>
      <c r="E17" s="45"/>
      <c r="F17" s="45">
        <f>'под. культура'!F196</f>
        <v>9512.527000000002</v>
      </c>
      <c r="G17" s="45">
        <f>'под. культура'!G196</f>
        <v>54880.697</v>
      </c>
      <c r="H17" s="6">
        <f>'под. культура'!H180</f>
        <v>4692.191</v>
      </c>
      <c r="I17" s="312"/>
    </row>
    <row r="18" spans="1:9" ht="27" customHeight="1" thickBot="1">
      <c r="A18" s="312"/>
      <c r="B18" s="312"/>
      <c r="C18" s="6">
        <v>2019</v>
      </c>
      <c r="D18" s="45">
        <f>F18+G18+H18</f>
        <v>73440.83600000001</v>
      </c>
      <c r="E18" s="45"/>
      <c r="F18" s="45">
        <f>'под. культура'!F197</f>
        <v>9971.027</v>
      </c>
      <c r="G18" s="45">
        <f>'под. культура'!G197</f>
        <v>58777.61800000001</v>
      </c>
      <c r="H18" s="6">
        <f>'под. культура'!H181</f>
        <v>4692.191</v>
      </c>
      <c r="I18" s="312"/>
    </row>
    <row r="19" spans="1:9" ht="24.75" customHeight="1" thickBot="1">
      <c r="A19" s="313"/>
      <c r="B19" s="313"/>
      <c r="C19" s="6">
        <v>2020</v>
      </c>
      <c r="D19" s="45">
        <f>F19+G19+H19</f>
        <v>73302.13600000001</v>
      </c>
      <c r="E19" s="45"/>
      <c r="F19" s="45">
        <f>'под. культура'!F198</f>
        <v>9971.027</v>
      </c>
      <c r="G19" s="45">
        <f>'под. культура'!G198</f>
        <v>58638.918000000005</v>
      </c>
      <c r="H19" s="6">
        <f>'под. культура'!H182</f>
        <v>4692.191</v>
      </c>
      <c r="I19" s="312"/>
    </row>
    <row r="20" spans="1:9" ht="21" customHeight="1" thickBot="1">
      <c r="A20" s="9"/>
      <c r="B20" s="7" t="s">
        <v>15</v>
      </c>
      <c r="C20" s="8" t="s">
        <v>188</v>
      </c>
      <c r="D20" s="77">
        <f>D16+D17+D18+D19</f>
        <v>299313.43376000004</v>
      </c>
      <c r="E20" s="77"/>
      <c r="F20" s="77">
        <f>F16+F17+F18+F19</f>
        <v>38493.381</v>
      </c>
      <c r="G20" s="77">
        <f>G16+G17+G18+G19</f>
        <v>246743.47976000002</v>
      </c>
      <c r="H20" s="77">
        <f>H16+H17+H18+H19</f>
        <v>14076.573</v>
      </c>
      <c r="I20" s="313"/>
    </row>
    <row r="21" spans="1:9" ht="21" customHeight="1" thickBot="1">
      <c r="A21" s="311" t="s">
        <v>16</v>
      </c>
      <c r="B21" s="311" t="s">
        <v>168</v>
      </c>
      <c r="C21" s="6">
        <v>2017</v>
      </c>
      <c r="D21" s="45">
        <f>G21</f>
        <v>358.5</v>
      </c>
      <c r="E21" s="77"/>
      <c r="F21" s="77"/>
      <c r="G21" s="45">
        <f>'подпр Физ и спорт'!N36</f>
        <v>358.5</v>
      </c>
      <c r="H21" s="8"/>
      <c r="I21" s="311" t="s">
        <v>12</v>
      </c>
    </row>
    <row r="22" spans="1:9" ht="19.5" customHeight="1" thickBot="1">
      <c r="A22" s="312"/>
      <c r="B22" s="312"/>
      <c r="C22" s="6">
        <v>2018</v>
      </c>
      <c r="D22" s="45">
        <f>F22+G22</f>
        <v>358.5</v>
      </c>
      <c r="E22" s="45"/>
      <c r="F22" s="45"/>
      <c r="G22" s="45">
        <f>'подпр Физ и спорт'!N37</f>
        <v>358.5</v>
      </c>
      <c r="H22" s="8"/>
      <c r="I22" s="312"/>
    </row>
    <row r="23" spans="1:9" ht="16.5" thickBot="1">
      <c r="A23" s="312"/>
      <c r="B23" s="312"/>
      <c r="C23" s="6">
        <v>2019</v>
      </c>
      <c r="D23" s="45">
        <f>SUM(E23:G23)</f>
        <v>5358.5</v>
      </c>
      <c r="E23" s="77"/>
      <c r="F23" s="77">
        <f>'подпр Физ и спорт'!H50</f>
        <v>5000</v>
      </c>
      <c r="G23" s="45">
        <f>'подпр Физ и спорт'!N54</f>
        <v>358.5</v>
      </c>
      <c r="H23" s="8"/>
      <c r="I23" s="312"/>
    </row>
    <row r="24" spans="1:9" ht="24" customHeight="1" thickBot="1">
      <c r="A24" s="313"/>
      <c r="B24" s="313"/>
      <c r="C24" s="6">
        <v>2020</v>
      </c>
      <c r="D24" s="45">
        <f>SUM(E24:G24)</f>
        <v>4358.5</v>
      </c>
      <c r="E24" s="77"/>
      <c r="F24" s="77">
        <f>'подпр Физ и спорт'!H51</f>
        <v>4000</v>
      </c>
      <c r="G24" s="45">
        <f>'подпр Физ и спорт'!N55</f>
        <v>358.5</v>
      </c>
      <c r="H24" s="8"/>
      <c r="I24" s="312"/>
    </row>
    <row r="25" spans="1:9" ht="18" customHeight="1" thickBot="1">
      <c r="A25" s="9"/>
      <c r="B25" s="7" t="s">
        <v>17</v>
      </c>
      <c r="C25" s="8" t="s">
        <v>188</v>
      </c>
      <c r="D25" s="77">
        <f>D22+D23+D24+D21</f>
        <v>10434</v>
      </c>
      <c r="E25" s="77"/>
      <c r="F25" s="77">
        <f>F22+F23+F24</f>
        <v>9000</v>
      </c>
      <c r="G25" s="77">
        <f>G22+G23+G24+G21</f>
        <v>1434</v>
      </c>
      <c r="H25" s="8"/>
      <c r="I25" s="313"/>
    </row>
    <row r="26" spans="1:9" ht="18" customHeight="1" thickBot="1">
      <c r="A26" s="311" t="s">
        <v>18</v>
      </c>
      <c r="B26" s="311" t="s">
        <v>163</v>
      </c>
      <c r="C26" s="6">
        <v>2017</v>
      </c>
      <c r="D26" s="45">
        <f>G26</f>
        <v>13.1</v>
      </c>
      <c r="E26" s="77"/>
      <c r="F26" s="77"/>
      <c r="G26" s="45">
        <f>'подпр Прав культ'!G61</f>
        <v>13.1</v>
      </c>
      <c r="H26" s="8"/>
      <c r="I26" s="311" t="s">
        <v>12</v>
      </c>
    </row>
    <row r="27" spans="1:9" ht="24" customHeight="1" thickBot="1">
      <c r="A27" s="312"/>
      <c r="B27" s="312"/>
      <c r="C27" s="6">
        <v>2018</v>
      </c>
      <c r="D27" s="45">
        <f>F27+G27</f>
        <v>13.100000000000001</v>
      </c>
      <c r="E27" s="77"/>
      <c r="F27" s="77"/>
      <c r="G27" s="45">
        <f>'подпр Прав культ'!G62</f>
        <v>13.100000000000001</v>
      </c>
      <c r="H27" s="8"/>
      <c r="I27" s="312"/>
    </row>
    <row r="28" spans="1:9" ht="16.5" thickBot="1">
      <c r="A28" s="312"/>
      <c r="B28" s="312"/>
      <c r="C28" s="6">
        <v>2019</v>
      </c>
      <c r="D28" s="45">
        <f>'подпр Прав культ'!G63</f>
        <v>13.100000000000001</v>
      </c>
      <c r="E28" s="77"/>
      <c r="F28" s="77"/>
      <c r="G28" s="45">
        <f>D28</f>
        <v>13.100000000000001</v>
      </c>
      <c r="H28" s="8"/>
      <c r="I28" s="312"/>
    </row>
    <row r="29" spans="1:9" ht="18" customHeight="1" thickBot="1">
      <c r="A29" s="313"/>
      <c r="B29" s="313"/>
      <c r="C29" s="6">
        <v>2019</v>
      </c>
      <c r="D29" s="45">
        <f>'подпр Прав культ'!G64</f>
        <v>13.100000000000001</v>
      </c>
      <c r="E29" s="77"/>
      <c r="F29" s="77"/>
      <c r="G29" s="45">
        <f>D29</f>
        <v>13.100000000000001</v>
      </c>
      <c r="H29" s="8"/>
      <c r="I29" s="312"/>
    </row>
    <row r="30" spans="1:9" ht="16.5" customHeight="1" thickBot="1">
      <c r="A30" s="9"/>
      <c r="B30" s="7" t="s">
        <v>17</v>
      </c>
      <c r="C30" s="8" t="s">
        <v>188</v>
      </c>
      <c r="D30" s="77">
        <f>D27+D28+D29+D26</f>
        <v>52.400000000000006</v>
      </c>
      <c r="E30" s="77"/>
      <c r="F30" s="77"/>
      <c r="G30" s="77">
        <f>G27+G28+G29+G26</f>
        <v>52.400000000000006</v>
      </c>
      <c r="H30" s="8"/>
      <c r="I30" s="313"/>
    </row>
  </sheetData>
  <sheetProtection/>
  <mergeCells count="24">
    <mergeCell ref="A26:A29"/>
    <mergeCell ref="B26:B29"/>
    <mergeCell ref="A21:A24"/>
    <mergeCell ref="B21:B24"/>
    <mergeCell ref="A11:A15"/>
    <mergeCell ref="B11:B14"/>
    <mergeCell ref="A16:A19"/>
    <mergeCell ref="B16:B19"/>
    <mergeCell ref="I26:I30"/>
    <mergeCell ref="A7:A9"/>
    <mergeCell ref="C7:C9"/>
    <mergeCell ref="A1:J1"/>
    <mergeCell ref="A2:J2"/>
    <mergeCell ref="I3:J3"/>
    <mergeCell ref="I4:J4"/>
    <mergeCell ref="B7:B9"/>
    <mergeCell ref="I16:I20"/>
    <mergeCell ref="I21:I25"/>
    <mergeCell ref="I7:I9"/>
    <mergeCell ref="E7:G7"/>
    <mergeCell ref="H7:H9"/>
    <mergeCell ref="E8:E9"/>
    <mergeCell ref="F8:G8"/>
    <mergeCell ref="I11:I15"/>
  </mergeCells>
  <printOptions/>
  <pageMargins left="0.7086614173228347" right="0.7086614173228347" top="0.37" bottom="0.7480314960629921" header="0.31496062992125984" footer="0.31496062992125984"/>
  <pageSetup fitToHeight="7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1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140625" defaultRowHeight="15"/>
  <cols>
    <col min="1" max="1" width="9.8515625" style="0" bestFit="1" customWidth="1"/>
    <col min="2" max="2" width="35.7109375" style="0" customWidth="1"/>
    <col min="3" max="3" width="10.421875" style="0" bestFit="1" customWidth="1"/>
    <col min="4" max="4" width="12.57421875" style="19" customWidth="1"/>
    <col min="5" max="5" width="11.421875" style="0" bestFit="1" customWidth="1"/>
    <col min="6" max="6" width="12.00390625" style="40" customWidth="1"/>
    <col min="7" max="7" width="13.140625" style="0" customWidth="1"/>
    <col min="8" max="8" width="10.421875" style="0" bestFit="1" customWidth="1"/>
    <col min="9" max="9" width="27.7109375" style="0" customWidth="1"/>
    <col min="10" max="10" width="26.7109375" style="0" customWidth="1"/>
    <col min="11" max="11" width="3.28125" style="0" customWidth="1"/>
  </cols>
  <sheetData>
    <row r="1" spans="3:21" ht="15">
      <c r="C1" s="25"/>
      <c r="D1" s="25"/>
      <c r="E1" s="25"/>
      <c r="F1" s="25"/>
      <c r="G1" s="25"/>
      <c r="H1" s="25"/>
      <c r="I1" s="25" t="s">
        <v>170</v>
      </c>
      <c r="J1" s="25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3:21" ht="15">
      <c r="C2" s="25"/>
      <c r="D2" s="25"/>
      <c r="E2" s="25"/>
      <c r="F2" s="25"/>
      <c r="G2" s="25"/>
      <c r="H2" s="25"/>
      <c r="I2" s="25" t="s">
        <v>171</v>
      </c>
      <c r="J2" s="25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5">
      <c r="A3" s="49"/>
      <c r="B3" s="49"/>
      <c r="C3" s="49"/>
      <c r="D3" s="49"/>
      <c r="E3" s="49"/>
      <c r="F3" s="49"/>
      <c r="G3" s="49"/>
      <c r="H3" s="49"/>
      <c r="I3" s="25" t="s">
        <v>172</v>
      </c>
      <c r="J3" s="25"/>
      <c r="K3" s="25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10" ht="15">
      <c r="A4" s="23"/>
      <c r="B4" s="23"/>
      <c r="C4" s="23"/>
      <c r="D4" s="24"/>
      <c r="E4" s="23"/>
      <c r="F4" s="38"/>
      <c r="G4" s="23"/>
      <c r="H4" s="23"/>
      <c r="I4" s="25" t="s">
        <v>218</v>
      </c>
      <c r="J4" s="25"/>
    </row>
    <row r="5" spans="1:10" ht="15">
      <c r="A5" s="23"/>
      <c r="B5" s="23"/>
      <c r="C5" s="23"/>
      <c r="D5" s="24"/>
      <c r="E5" s="23"/>
      <c r="F5" s="38"/>
      <c r="G5" s="23"/>
      <c r="H5" s="23"/>
      <c r="I5" s="25"/>
      <c r="J5" s="25"/>
    </row>
    <row r="6" spans="1:10" ht="15" customHeight="1" thickBot="1">
      <c r="A6" s="366" t="s">
        <v>181</v>
      </c>
      <c r="B6" s="366"/>
      <c r="C6" s="366"/>
      <c r="D6" s="366"/>
      <c r="E6" s="366"/>
      <c r="F6" s="366"/>
      <c r="G6" s="366"/>
      <c r="H6" s="366"/>
      <c r="I6" s="366"/>
      <c r="J6" s="366"/>
    </row>
    <row r="7" spans="1:10" ht="15.75" thickBot="1">
      <c r="A7" s="367" t="s">
        <v>20</v>
      </c>
      <c r="B7" s="367" t="s">
        <v>21</v>
      </c>
      <c r="C7" s="367" t="s">
        <v>2</v>
      </c>
      <c r="D7" s="370" t="s">
        <v>22</v>
      </c>
      <c r="E7" s="379" t="s">
        <v>23</v>
      </c>
      <c r="F7" s="305"/>
      <c r="G7" s="305"/>
      <c r="H7" s="373" t="s">
        <v>25</v>
      </c>
      <c r="I7" s="373" t="s">
        <v>88</v>
      </c>
      <c r="J7" s="373" t="s">
        <v>86</v>
      </c>
    </row>
    <row r="8" spans="1:10" ht="15.75" customHeight="1" thickBot="1">
      <c r="A8" s="368"/>
      <c r="B8" s="368"/>
      <c r="C8" s="368"/>
      <c r="D8" s="371"/>
      <c r="E8" s="367" t="s">
        <v>24</v>
      </c>
      <c r="F8" s="379" t="s">
        <v>7</v>
      </c>
      <c r="G8" s="380"/>
      <c r="H8" s="374"/>
      <c r="I8" s="376"/>
      <c r="J8" s="376"/>
    </row>
    <row r="9" spans="1:10" ht="64.5" thickBot="1">
      <c r="A9" s="369"/>
      <c r="B9" s="369"/>
      <c r="C9" s="369"/>
      <c r="D9" s="372"/>
      <c r="E9" s="369"/>
      <c r="F9" s="39" t="s">
        <v>26</v>
      </c>
      <c r="G9" s="11" t="s">
        <v>27</v>
      </c>
      <c r="H9" s="375"/>
      <c r="I9" s="377"/>
      <c r="J9" s="378"/>
    </row>
    <row r="10" spans="1:10" ht="15.75" thickBot="1">
      <c r="A10" s="12">
        <v>1</v>
      </c>
      <c r="B10" s="13">
        <v>2</v>
      </c>
      <c r="C10" s="11">
        <v>3</v>
      </c>
      <c r="D10" s="26">
        <v>4</v>
      </c>
      <c r="E10" s="11">
        <v>5</v>
      </c>
      <c r="F10" s="41">
        <v>6</v>
      </c>
      <c r="G10" s="11">
        <v>7</v>
      </c>
      <c r="H10" s="13">
        <v>8</v>
      </c>
      <c r="I10" s="11">
        <v>9</v>
      </c>
      <c r="J10" s="13">
        <v>10</v>
      </c>
    </row>
    <row r="11" spans="1:10" ht="15.75" thickBot="1">
      <c r="A11" s="383" t="s">
        <v>101</v>
      </c>
      <c r="B11" s="384"/>
      <c r="C11" s="384"/>
      <c r="D11" s="384"/>
      <c r="E11" s="384"/>
      <c r="F11" s="384"/>
      <c r="G11" s="384"/>
      <c r="H11" s="384"/>
      <c r="I11" s="384"/>
      <c r="J11" s="385"/>
    </row>
    <row r="12" spans="1:10" ht="15.75" thickBot="1">
      <c r="A12" s="43" t="s">
        <v>157</v>
      </c>
      <c r="B12" s="381" t="s">
        <v>150</v>
      </c>
      <c r="C12" s="381"/>
      <c r="D12" s="381"/>
      <c r="E12" s="381"/>
      <c r="F12" s="381"/>
      <c r="G12" s="381"/>
      <c r="H12" s="381"/>
      <c r="I12" s="381"/>
      <c r="J12" s="382"/>
    </row>
    <row r="13" spans="1:10" ht="15.75" thickBot="1">
      <c r="A13" s="44" t="s">
        <v>155</v>
      </c>
      <c r="B13" s="389" t="s">
        <v>151</v>
      </c>
      <c r="C13" s="381"/>
      <c r="D13" s="381"/>
      <c r="E13" s="381"/>
      <c r="F13" s="381"/>
      <c r="G13" s="381"/>
      <c r="H13" s="381"/>
      <c r="I13" s="381"/>
      <c r="J13" s="382"/>
    </row>
    <row r="14" spans="1:10" ht="15">
      <c r="A14" s="390" t="s">
        <v>14</v>
      </c>
      <c r="B14" s="356" t="s">
        <v>28</v>
      </c>
      <c r="C14" s="176">
        <v>2017</v>
      </c>
      <c r="D14" s="177">
        <f>G14</f>
        <v>50</v>
      </c>
      <c r="E14" s="177">
        <v>0</v>
      </c>
      <c r="F14" s="177">
        <v>0</v>
      </c>
      <c r="G14" s="177">
        <v>50</v>
      </c>
      <c r="H14" s="178"/>
      <c r="I14" s="365" t="s">
        <v>29</v>
      </c>
      <c r="J14" s="365" t="s">
        <v>30</v>
      </c>
    </row>
    <row r="15" spans="1:10" ht="22.5" customHeight="1">
      <c r="A15" s="391"/>
      <c r="B15" s="357"/>
      <c r="C15" s="179">
        <v>2018</v>
      </c>
      <c r="D15" s="180">
        <f>F15+G15</f>
        <v>50</v>
      </c>
      <c r="E15" s="180">
        <v>0</v>
      </c>
      <c r="F15" s="180">
        <v>0</v>
      </c>
      <c r="G15" s="150">
        <v>50</v>
      </c>
      <c r="H15" s="178"/>
      <c r="I15" s="365"/>
      <c r="J15" s="365"/>
    </row>
    <row r="16" spans="1:10" ht="15">
      <c r="A16" s="391"/>
      <c r="B16" s="357"/>
      <c r="C16" s="181">
        <v>2019</v>
      </c>
      <c r="D16" s="182">
        <f>F16+G16</f>
        <v>50</v>
      </c>
      <c r="E16" s="182">
        <v>0</v>
      </c>
      <c r="F16" s="182">
        <v>0</v>
      </c>
      <c r="G16" s="163">
        <v>50</v>
      </c>
      <c r="H16" s="178"/>
      <c r="I16" s="365"/>
      <c r="J16" s="365"/>
    </row>
    <row r="17" spans="1:10" ht="15">
      <c r="A17" s="391"/>
      <c r="B17" s="358"/>
      <c r="C17" s="183">
        <v>2020</v>
      </c>
      <c r="D17" s="184">
        <f>F17+G17</f>
        <v>50</v>
      </c>
      <c r="E17" s="184">
        <v>0</v>
      </c>
      <c r="F17" s="184">
        <v>0</v>
      </c>
      <c r="G17" s="148">
        <v>50</v>
      </c>
      <c r="H17" s="185"/>
      <c r="I17" s="365"/>
      <c r="J17" s="365"/>
    </row>
    <row r="18" spans="1:10" ht="18.75" customHeight="1">
      <c r="A18" s="355" t="s">
        <v>16</v>
      </c>
      <c r="B18" s="186"/>
      <c r="C18" s="187">
        <v>2017</v>
      </c>
      <c r="D18" s="182">
        <f>G18</f>
        <v>44.99</v>
      </c>
      <c r="E18" s="182">
        <v>0</v>
      </c>
      <c r="F18" s="182">
        <v>0</v>
      </c>
      <c r="G18" s="163">
        <v>44.99</v>
      </c>
      <c r="H18" s="178"/>
      <c r="I18" s="356" t="s">
        <v>176</v>
      </c>
      <c r="J18" s="188"/>
    </row>
    <row r="19" spans="1:10" ht="36" customHeight="1">
      <c r="A19" s="355"/>
      <c r="B19" s="189" t="s">
        <v>31</v>
      </c>
      <c r="C19" s="190">
        <v>2018</v>
      </c>
      <c r="D19" s="182">
        <f>SUM(E19:G19)</f>
        <v>20</v>
      </c>
      <c r="E19" s="182">
        <v>0</v>
      </c>
      <c r="F19" s="182">
        <v>0</v>
      </c>
      <c r="G19" s="163">
        <v>20</v>
      </c>
      <c r="H19" s="191"/>
      <c r="I19" s="357"/>
      <c r="J19" s="357"/>
    </row>
    <row r="20" spans="1:10" ht="24.75" customHeight="1">
      <c r="A20" s="355"/>
      <c r="B20" s="189" t="s">
        <v>32</v>
      </c>
      <c r="C20" s="190">
        <v>2019</v>
      </c>
      <c r="D20" s="182">
        <f>SUM(E20:G20)</f>
        <v>20</v>
      </c>
      <c r="E20" s="182">
        <v>0</v>
      </c>
      <c r="F20" s="182">
        <v>0</v>
      </c>
      <c r="G20" s="163">
        <v>20</v>
      </c>
      <c r="H20" s="89"/>
      <c r="I20" s="357"/>
      <c r="J20" s="357"/>
    </row>
    <row r="21" spans="1:10" ht="29.25" customHeight="1">
      <c r="A21" s="355"/>
      <c r="B21" s="189" t="s">
        <v>33</v>
      </c>
      <c r="C21" s="365">
        <v>2020</v>
      </c>
      <c r="D21" s="407">
        <f>SUM(E21:G22)</f>
        <v>20</v>
      </c>
      <c r="E21" s="407">
        <v>0</v>
      </c>
      <c r="F21" s="407">
        <v>0</v>
      </c>
      <c r="G21" s="328">
        <v>20</v>
      </c>
      <c r="H21" s="429"/>
      <c r="I21" s="357"/>
      <c r="J21" s="357"/>
    </row>
    <row r="22" spans="1:10" ht="27" customHeight="1">
      <c r="A22" s="359"/>
      <c r="B22" s="189" t="s">
        <v>34</v>
      </c>
      <c r="C22" s="356"/>
      <c r="D22" s="408"/>
      <c r="E22" s="408"/>
      <c r="F22" s="408"/>
      <c r="G22" s="428"/>
      <c r="H22" s="430"/>
      <c r="I22" s="357"/>
      <c r="J22" s="357"/>
    </row>
    <row r="23" spans="1:10" ht="27" customHeight="1">
      <c r="A23" s="355" t="s">
        <v>18</v>
      </c>
      <c r="B23" s="365" t="s">
        <v>35</v>
      </c>
      <c r="C23" s="187">
        <v>2017</v>
      </c>
      <c r="D23" s="182">
        <f>G23</f>
        <v>7</v>
      </c>
      <c r="E23" s="182">
        <v>0</v>
      </c>
      <c r="F23" s="182">
        <v>0</v>
      </c>
      <c r="G23" s="163">
        <v>7</v>
      </c>
      <c r="H23" s="191"/>
      <c r="I23" s="365" t="s">
        <v>36</v>
      </c>
      <c r="J23" s="365" t="s">
        <v>37</v>
      </c>
    </row>
    <row r="24" spans="1:10" ht="22.5" customHeight="1">
      <c r="A24" s="355"/>
      <c r="B24" s="365"/>
      <c r="C24" s="187">
        <v>2018</v>
      </c>
      <c r="D24" s="182">
        <f>E24+F24+G24</f>
        <v>3</v>
      </c>
      <c r="E24" s="182">
        <v>0</v>
      </c>
      <c r="F24" s="182">
        <v>0</v>
      </c>
      <c r="G24" s="163">
        <v>3</v>
      </c>
      <c r="H24" s="89"/>
      <c r="I24" s="365"/>
      <c r="J24" s="365"/>
    </row>
    <row r="25" spans="1:10" ht="15">
      <c r="A25" s="355"/>
      <c r="B25" s="365"/>
      <c r="C25" s="187">
        <v>2019</v>
      </c>
      <c r="D25" s="182">
        <f>SUM(E25:G25)</f>
        <v>3</v>
      </c>
      <c r="E25" s="182">
        <v>0</v>
      </c>
      <c r="F25" s="182">
        <v>0</v>
      </c>
      <c r="G25" s="163">
        <v>3</v>
      </c>
      <c r="H25" s="89"/>
      <c r="I25" s="365"/>
      <c r="J25" s="365"/>
    </row>
    <row r="26" spans="1:10" ht="27" customHeight="1">
      <c r="A26" s="355"/>
      <c r="B26" s="365"/>
      <c r="C26" s="187">
        <v>2020</v>
      </c>
      <c r="D26" s="182">
        <f>G26</f>
        <v>3</v>
      </c>
      <c r="E26" s="182">
        <v>0</v>
      </c>
      <c r="F26" s="182">
        <v>0</v>
      </c>
      <c r="G26" s="163">
        <v>3</v>
      </c>
      <c r="H26" s="89"/>
      <c r="I26" s="365"/>
      <c r="J26" s="365"/>
    </row>
    <row r="27" spans="1:10" ht="27" customHeight="1">
      <c r="A27" s="355" t="s">
        <v>107</v>
      </c>
      <c r="B27" s="360" t="s">
        <v>67</v>
      </c>
      <c r="C27" s="192">
        <v>2017</v>
      </c>
      <c r="D27" s="180">
        <f>G27</f>
        <v>8</v>
      </c>
      <c r="E27" s="180">
        <v>0</v>
      </c>
      <c r="F27" s="180">
        <v>0</v>
      </c>
      <c r="G27" s="150">
        <v>8</v>
      </c>
      <c r="H27" s="89"/>
      <c r="I27" s="356" t="s">
        <v>38</v>
      </c>
      <c r="J27" s="192"/>
    </row>
    <row r="28" spans="1:10" ht="21" customHeight="1">
      <c r="A28" s="355"/>
      <c r="B28" s="361"/>
      <c r="C28" s="192">
        <v>2018</v>
      </c>
      <c r="D28" s="180">
        <f>E28+F28+G28</f>
        <v>5</v>
      </c>
      <c r="E28" s="180">
        <v>0</v>
      </c>
      <c r="F28" s="180">
        <v>0</v>
      </c>
      <c r="G28" s="150">
        <v>5</v>
      </c>
      <c r="H28" s="191"/>
      <c r="I28" s="357"/>
      <c r="J28" s="414" t="s">
        <v>39</v>
      </c>
    </row>
    <row r="29" spans="1:10" ht="15">
      <c r="A29" s="355"/>
      <c r="B29" s="361"/>
      <c r="C29" s="187">
        <v>2019</v>
      </c>
      <c r="D29" s="182">
        <f>SUM(E29:G29)</f>
        <v>5</v>
      </c>
      <c r="E29" s="182">
        <v>0</v>
      </c>
      <c r="F29" s="182">
        <v>0</v>
      </c>
      <c r="G29" s="163">
        <v>5</v>
      </c>
      <c r="H29" s="191"/>
      <c r="I29" s="357"/>
      <c r="J29" s="415"/>
    </row>
    <row r="30" spans="1:10" ht="15.75" thickBot="1">
      <c r="A30" s="355"/>
      <c r="B30" s="413"/>
      <c r="C30" s="193">
        <v>2020</v>
      </c>
      <c r="D30" s="184">
        <f>G30</f>
        <v>5</v>
      </c>
      <c r="E30" s="184">
        <v>0</v>
      </c>
      <c r="F30" s="184">
        <v>0</v>
      </c>
      <c r="G30" s="148">
        <v>5</v>
      </c>
      <c r="H30" s="194"/>
      <c r="I30" s="358"/>
      <c r="J30" s="415"/>
    </row>
    <row r="31" spans="1:10" ht="15">
      <c r="A31" s="359" t="s">
        <v>108</v>
      </c>
      <c r="B31" s="405" t="s">
        <v>40</v>
      </c>
      <c r="C31" s="386">
        <v>2017</v>
      </c>
      <c r="D31" s="182">
        <f>G31</f>
        <v>115.476</v>
      </c>
      <c r="E31" s="182">
        <v>0</v>
      </c>
      <c r="F31" s="182">
        <v>0</v>
      </c>
      <c r="G31" s="163">
        <v>115.476</v>
      </c>
      <c r="H31" s="191"/>
      <c r="I31" s="179" t="s">
        <v>60</v>
      </c>
      <c r="J31" s="195"/>
    </row>
    <row r="32" spans="1:10" ht="15">
      <c r="A32" s="410"/>
      <c r="B32" s="357"/>
      <c r="C32" s="387"/>
      <c r="D32" s="182">
        <f>G32</f>
        <v>165.0305</v>
      </c>
      <c r="E32" s="182">
        <v>0</v>
      </c>
      <c r="F32" s="182">
        <v>0</v>
      </c>
      <c r="G32" s="163">
        <v>165.0305</v>
      </c>
      <c r="H32" s="191"/>
      <c r="I32" s="179" t="s">
        <v>61</v>
      </c>
      <c r="J32" s="195"/>
    </row>
    <row r="33" spans="1:10" ht="18" customHeight="1" thickBot="1">
      <c r="A33" s="410"/>
      <c r="B33" s="357"/>
      <c r="C33" s="388"/>
      <c r="D33" s="182">
        <f aca="true" t="shared" si="0" ref="D33:D40">G33</f>
        <v>230.5</v>
      </c>
      <c r="E33" s="182">
        <v>0</v>
      </c>
      <c r="F33" s="182">
        <v>0</v>
      </c>
      <c r="G33" s="163">
        <v>230.5</v>
      </c>
      <c r="H33" s="191"/>
      <c r="I33" s="179" t="s">
        <v>38</v>
      </c>
      <c r="J33" s="195"/>
    </row>
    <row r="34" spans="1:10" ht="22.5" customHeight="1">
      <c r="A34" s="410"/>
      <c r="B34" s="357"/>
      <c r="C34" s="196">
        <v>2018</v>
      </c>
      <c r="D34" s="197">
        <f t="shared" si="0"/>
        <v>250</v>
      </c>
      <c r="E34" s="180">
        <v>0</v>
      </c>
      <c r="F34" s="198">
        <v>0</v>
      </c>
      <c r="G34" s="150">
        <v>250</v>
      </c>
      <c r="H34" s="199"/>
      <c r="I34" s="200" t="s">
        <v>38</v>
      </c>
      <c r="J34" s="397" t="s">
        <v>41</v>
      </c>
    </row>
    <row r="35" spans="1:10" ht="24.75" customHeight="1" thickBot="1">
      <c r="A35" s="410"/>
      <c r="B35" s="357"/>
      <c r="C35" s="201">
        <v>2019</v>
      </c>
      <c r="D35" s="202">
        <f t="shared" si="0"/>
        <v>250</v>
      </c>
      <c r="E35" s="180">
        <v>0</v>
      </c>
      <c r="F35" s="202">
        <v>0</v>
      </c>
      <c r="G35" s="150">
        <v>250</v>
      </c>
      <c r="H35" s="203"/>
      <c r="I35" s="204" t="s">
        <v>36</v>
      </c>
      <c r="J35" s="398"/>
    </row>
    <row r="36" spans="1:10" ht="26.25" thickBot="1">
      <c r="A36" s="411"/>
      <c r="B36" s="358"/>
      <c r="C36" s="193">
        <v>2020</v>
      </c>
      <c r="D36" s="184">
        <f t="shared" si="0"/>
        <v>250</v>
      </c>
      <c r="E36" s="184">
        <v>0</v>
      </c>
      <c r="F36" s="184">
        <v>0</v>
      </c>
      <c r="G36" s="205">
        <v>250</v>
      </c>
      <c r="H36" s="206"/>
      <c r="I36" s="207" t="s">
        <v>36</v>
      </c>
      <c r="J36" s="399"/>
    </row>
    <row r="37" spans="1:10" ht="18.75" customHeight="1">
      <c r="A37" s="352" t="s">
        <v>109</v>
      </c>
      <c r="B37" s="356" t="s">
        <v>71</v>
      </c>
      <c r="C37" s="405">
        <v>2017</v>
      </c>
      <c r="D37" s="184">
        <f>G37</f>
        <v>56.559</v>
      </c>
      <c r="E37" s="184">
        <v>0</v>
      </c>
      <c r="F37" s="184">
        <v>0</v>
      </c>
      <c r="G37" s="163">
        <v>56.559</v>
      </c>
      <c r="H37" s="89"/>
      <c r="I37" s="208" t="s">
        <v>190</v>
      </c>
      <c r="J37" s="418" t="s">
        <v>42</v>
      </c>
    </row>
    <row r="38" spans="1:10" ht="25.5" customHeight="1">
      <c r="A38" s="353"/>
      <c r="B38" s="357"/>
      <c r="C38" s="357"/>
      <c r="D38" s="184">
        <f>G38</f>
        <v>35</v>
      </c>
      <c r="E38" s="184">
        <v>0</v>
      </c>
      <c r="F38" s="184">
        <v>0</v>
      </c>
      <c r="G38" s="163">
        <v>35</v>
      </c>
      <c r="H38" s="89"/>
      <c r="I38" s="208" t="s">
        <v>60</v>
      </c>
      <c r="J38" s="357"/>
    </row>
    <row r="39" spans="1:10" ht="29.25" customHeight="1">
      <c r="A39" s="353"/>
      <c r="B39" s="357"/>
      <c r="C39" s="357"/>
      <c r="D39" s="182">
        <f t="shared" si="0"/>
        <v>250</v>
      </c>
      <c r="E39" s="182">
        <v>0</v>
      </c>
      <c r="F39" s="182">
        <v>0</v>
      </c>
      <c r="G39" s="163">
        <v>250</v>
      </c>
      <c r="H39" s="89"/>
      <c r="I39" s="208" t="s">
        <v>189</v>
      </c>
      <c r="J39" s="357"/>
    </row>
    <row r="40" spans="1:10" ht="15.75" thickBot="1">
      <c r="A40" s="353"/>
      <c r="B40" s="357"/>
      <c r="C40" s="412"/>
      <c r="D40" s="182">
        <f t="shared" si="0"/>
        <v>42</v>
      </c>
      <c r="E40" s="182">
        <v>0</v>
      </c>
      <c r="F40" s="182">
        <v>0</v>
      </c>
      <c r="G40" s="163">
        <v>42</v>
      </c>
      <c r="H40" s="89"/>
      <c r="I40" s="208" t="s">
        <v>178</v>
      </c>
      <c r="J40" s="357"/>
    </row>
    <row r="41" spans="1:11" ht="35.25" customHeight="1" thickBot="1">
      <c r="A41" s="353"/>
      <c r="B41" s="357"/>
      <c r="C41" s="405">
        <v>2018</v>
      </c>
      <c r="D41" s="180">
        <f>E41+F41+G41</f>
        <v>200.5</v>
      </c>
      <c r="E41" s="197">
        <v>0</v>
      </c>
      <c r="F41" s="180">
        <v>0</v>
      </c>
      <c r="G41" s="198">
        <v>200.5</v>
      </c>
      <c r="H41" s="199"/>
      <c r="I41" s="209" t="s">
        <v>70</v>
      </c>
      <c r="J41" s="357"/>
      <c r="K41" t="s">
        <v>43</v>
      </c>
    </row>
    <row r="42" spans="1:10" ht="20.25" customHeight="1">
      <c r="A42" s="353"/>
      <c r="B42" s="357"/>
      <c r="C42" s="409"/>
      <c r="D42" s="210">
        <f>E42+F42+G42</f>
        <v>42</v>
      </c>
      <c r="E42" s="182">
        <v>0</v>
      </c>
      <c r="F42" s="182">
        <v>0</v>
      </c>
      <c r="G42" s="163">
        <v>42</v>
      </c>
      <c r="H42" s="211"/>
      <c r="I42" s="212" t="s">
        <v>178</v>
      </c>
      <c r="J42" s="357"/>
    </row>
    <row r="43" spans="1:10" ht="24.75" customHeight="1" thickBot="1">
      <c r="A43" s="353"/>
      <c r="B43" s="357"/>
      <c r="C43" s="356">
        <v>2019</v>
      </c>
      <c r="D43" s="180">
        <f>SUM(E43:G43)</f>
        <v>200.5</v>
      </c>
      <c r="E43" s="202">
        <v>0</v>
      </c>
      <c r="F43" s="180">
        <v>0</v>
      </c>
      <c r="G43" s="182">
        <v>200.5</v>
      </c>
      <c r="H43" s="213"/>
      <c r="I43" s="214" t="s">
        <v>36</v>
      </c>
      <c r="J43" s="357"/>
    </row>
    <row r="44" spans="1:10" ht="19.5" customHeight="1" thickBot="1">
      <c r="A44" s="353"/>
      <c r="B44" s="357"/>
      <c r="C44" s="409"/>
      <c r="D44" s="210">
        <f>E44+F44+G44</f>
        <v>42</v>
      </c>
      <c r="E44" s="182">
        <v>0</v>
      </c>
      <c r="F44" s="182">
        <v>0</v>
      </c>
      <c r="G44" s="163">
        <v>42</v>
      </c>
      <c r="H44" s="211"/>
      <c r="I44" s="212" t="s">
        <v>178</v>
      </c>
      <c r="J44" s="357"/>
    </row>
    <row r="45" spans="1:10" ht="26.25" thickBot="1">
      <c r="A45" s="353"/>
      <c r="B45" s="357"/>
      <c r="C45" s="356">
        <v>2020</v>
      </c>
      <c r="D45" s="215">
        <f>G45</f>
        <v>200.5</v>
      </c>
      <c r="E45" s="216">
        <v>0</v>
      </c>
      <c r="F45" s="215">
        <v>0</v>
      </c>
      <c r="G45" s="215">
        <v>200.5</v>
      </c>
      <c r="H45" s="217" t="s">
        <v>43</v>
      </c>
      <c r="I45" s="207" t="s">
        <v>36</v>
      </c>
      <c r="J45" s="419"/>
    </row>
    <row r="46" spans="1:10" ht="15">
      <c r="A46" s="354"/>
      <c r="B46" s="358"/>
      <c r="C46" s="357"/>
      <c r="D46" s="218">
        <f>E46+F46+G46</f>
        <v>42</v>
      </c>
      <c r="E46" s="184">
        <v>0</v>
      </c>
      <c r="F46" s="184">
        <v>0</v>
      </c>
      <c r="G46" s="148">
        <v>42</v>
      </c>
      <c r="H46" s="219"/>
      <c r="I46" s="212" t="s">
        <v>178</v>
      </c>
      <c r="J46" s="188"/>
    </row>
    <row r="47" spans="1:10" ht="21" customHeight="1" thickBot="1">
      <c r="A47" s="355" t="s">
        <v>110</v>
      </c>
      <c r="B47" s="360" t="s">
        <v>44</v>
      </c>
      <c r="C47" s="187">
        <v>2017</v>
      </c>
      <c r="D47" s="182">
        <f>G47</f>
        <v>10</v>
      </c>
      <c r="E47" s="182">
        <v>0</v>
      </c>
      <c r="F47" s="182">
        <v>0</v>
      </c>
      <c r="G47" s="163">
        <v>10</v>
      </c>
      <c r="H47" s="89"/>
      <c r="I47" s="220"/>
      <c r="J47" s="188"/>
    </row>
    <row r="48" spans="1:10" ht="15" customHeight="1">
      <c r="A48" s="355"/>
      <c r="B48" s="361"/>
      <c r="C48" s="187">
        <v>2018</v>
      </c>
      <c r="D48" s="182">
        <f>E48+F48+G48</f>
        <v>3</v>
      </c>
      <c r="E48" s="182">
        <v>0</v>
      </c>
      <c r="F48" s="182">
        <v>0</v>
      </c>
      <c r="G48" s="182">
        <v>3</v>
      </c>
      <c r="H48" s="89"/>
      <c r="I48" s="362" t="s">
        <v>36</v>
      </c>
      <c r="J48" s="434" t="s">
        <v>45</v>
      </c>
    </row>
    <row r="49" spans="1:10" ht="15">
      <c r="A49" s="355"/>
      <c r="B49" s="361"/>
      <c r="C49" s="187">
        <v>2019</v>
      </c>
      <c r="D49" s="182">
        <f>SUM(E49:G49)</f>
        <v>3</v>
      </c>
      <c r="E49" s="182">
        <v>0</v>
      </c>
      <c r="F49" s="182">
        <v>0</v>
      </c>
      <c r="G49" s="182">
        <v>3</v>
      </c>
      <c r="H49" s="89"/>
      <c r="I49" s="363"/>
      <c r="J49" s="398"/>
    </row>
    <row r="50" spans="1:10" ht="29.25" customHeight="1" thickBot="1">
      <c r="A50" s="355"/>
      <c r="B50" s="361"/>
      <c r="C50" s="187">
        <v>2020</v>
      </c>
      <c r="D50" s="182">
        <f>G50</f>
        <v>3</v>
      </c>
      <c r="E50" s="182">
        <v>0</v>
      </c>
      <c r="F50" s="182">
        <v>0</v>
      </c>
      <c r="G50" s="182">
        <v>3</v>
      </c>
      <c r="H50" s="89"/>
      <c r="I50" s="364"/>
      <c r="J50" s="399"/>
    </row>
    <row r="51" spans="1:10" ht="15" customHeight="1" thickBot="1">
      <c r="A51" s="355" t="s">
        <v>111</v>
      </c>
      <c r="B51" s="365" t="s">
        <v>46</v>
      </c>
      <c r="C51" s="188">
        <v>2017</v>
      </c>
      <c r="D51" s="180">
        <f>G51</f>
        <v>5</v>
      </c>
      <c r="E51" s="180">
        <v>0</v>
      </c>
      <c r="F51" s="180">
        <v>0</v>
      </c>
      <c r="G51" s="180">
        <v>5</v>
      </c>
      <c r="H51" s="221"/>
      <c r="I51" s="400" t="s">
        <v>36</v>
      </c>
      <c r="J51" s="418" t="s">
        <v>47</v>
      </c>
    </row>
    <row r="52" spans="1:10" ht="20.25" customHeight="1">
      <c r="A52" s="355"/>
      <c r="B52" s="365"/>
      <c r="C52" s="222">
        <v>2018</v>
      </c>
      <c r="D52" s="202">
        <f>SUM(E52:G52)</f>
        <v>2</v>
      </c>
      <c r="E52" s="180">
        <v>0</v>
      </c>
      <c r="F52" s="223">
        <v>0</v>
      </c>
      <c r="G52" s="223">
        <v>2</v>
      </c>
      <c r="H52" s="224"/>
      <c r="I52" s="401"/>
      <c r="J52" s="357"/>
    </row>
    <row r="53" spans="1:10" ht="15">
      <c r="A53" s="355"/>
      <c r="B53" s="365"/>
      <c r="C53" s="187">
        <v>2019</v>
      </c>
      <c r="D53" s="225">
        <f>SUM(E53:G53)</f>
        <v>2</v>
      </c>
      <c r="E53" s="182">
        <v>0</v>
      </c>
      <c r="F53" s="226">
        <v>0</v>
      </c>
      <c r="G53" s="227">
        <v>2</v>
      </c>
      <c r="H53" s="228"/>
      <c r="I53" s="401"/>
      <c r="J53" s="357"/>
    </row>
    <row r="54" spans="1:10" ht="15.75" thickBot="1">
      <c r="A54" s="359"/>
      <c r="B54" s="356"/>
      <c r="C54" s="201">
        <v>2020</v>
      </c>
      <c r="D54" s="202">
        <f>G54</f>
        <v>2</v>
      </c>
      <c r="E54" s="184">
        <v>0</v>
      </c>
      <c r="F54" s="223">
        <v>0</v>
      </c>
      <c r="G54" s="223">
        <v>2</v>
      </c>
      <c r="H54" s="221"/>
      <c r="I54" s="402"/>
      <c r="J54" s="419"/>
    </row>
    <row r="55" spans="1:10" ht="18" customHeight="1">
      <c r="A55" s="355" t="s">
        <v>112</v>
      </c>
      <c r="B55" s="365" t="s">
        <v>48</v>
      </c>
      <c r="C55" s="229">
        <v>2017</v>
      </c>
      <c r="D55" s="182">
        <f>G55</f>
        <v>5</v>
      </c>
      <c r="E55" s="182">
        <v>0</v>
      </c>
      <c r="F55" s="182">
        <v>0</v>
      </c>
      <c r="G55" s="182">
        <v>5</v>
      </c>
      <c r="H55" s="89"/>
      <c r="I55" s="418" t="s">
        <v>36</v>
      </c>
      <c r="J55" s="418" t="s">
        <v>49</v>
      </c>
    </row>
    <row r="56" spans="1:10" ht="15.75" customHeight="1">
      <c r="A56" s="355"/>
      <c r="B56" s="365"/>
      <c r="C56" s="187">
        <v>2018</v>
      </c>
      <c r="D56" s="182">
        <f>SUM(E56:G56)</f>
        <v>2</v>
      </c>
      <c r="E56" s="182">
        <v>0</v>
      </c>
      <c r="F56" s="182">
        <v>0</v>
      </c>
      <c r="G56" s="182">
        <v>2</v>
      </c>
      <c r="H56" s="89"/>
      <c r="I56" s="357"/>
      <c r="J56" s="357"/>
    </row>
    <row r="57" spans="1:10" ht="15">
      <c r="A57" s="355"/>
      <c r="B57" s="365"/>
      <c r="C57" s="187">
        <v>2019</v>
      </c>
      <c r="D57" s="182">
        <f>SUM(E57:G57)</f>
        <v>2</v>
      </c>
      <c r="E57" s="182">
        <v>0</v>
      </c>
      <c r="F57" s="182">
        <v>0</v>
      </c>
      <c r="G57" s="182">
        <v>2</v>
      </c>
      <c r="H57" s="89"/>
      <c r="I57" s="357"/>
      <c r="J57" s="357"/>
    </row>
    <row r="58" spans="1:10" ht="15">
      <c r="A58" s="355"/>
      <c r="B58" s="365"/>
      <c r="C58" s="187">
        <v>2020</v>
      </c>
      <c r="D58" s="182">
        <f>G58</f>
        <v>2</v>
      </c>
      <c r="E58" s="182">
        <v>0</v>
      </c>
      <c r="F58" s="182">
        <v>0</v>
      </c>
      <c r="G58" s="182">
        <v>2</v>
      </c>
      <c r="H58" s="89"/>
      <c r="I58" s="358"/>
      <c r="J58" s="358"/>
    </row>
    <row r="59" spans="1:10" ht="18" customHeight="1">
      <c r="A59" s="426" t="s">
        <v>113</v>
      </c>
      <c r="B59" s="365" t="s">
        <v>50</v>
      </c>
      <c r="C59" s="187">
        <v>2017</v>
      </c>
      <c r="D59" s="182">
        <f>G59</f>
        <v>80</v>
      </c>
      <c r="E59" s="182">
        <v>0</v>
      </c>
      <c r="F59" s="182">
        <v>0</v>
      </c>
      <c r="G59" s="182">
        <v>80</v>
      </c>
      <c r="H59" s="89"/>
      <c r="I59" s="356" t="s">
        <v>36</v>
      </c>
      <c r="J59" s="356" t="s">
        <v>51</v>
      </c>
    </row>
    <row r="60" spans="1:10" ht="19.5" customHeight="1">
      <c r="A60" s="426"/>
      <c r="B60" s="365"/>
      <c r="C60" s="187">
        <v>2018</v>
      </c>
      <c r="D60" s="182">
        <f>E60+F60+G60</f>
        <v>50</v>
      </c>
      <c r="E60" s="182">
        <v>0</v>
      </c>
      <c r="F60" s="230">
        <v>0</v>
      </c>
      <c r="G60" s="182">
        <v>50</v>
      </c>
      <c r="H60" s="89"/>
      <c r="I60" s="357"/>
      <c r="J60" s="357"/>
    </row>
    <row r="61" spans="1:10" ht="15">
      <c r="A61" s="426"/>
      <c r="B61" s="365"/>
      <c r="C61" s="187">
        <v>2019</v>
      </c>
      <c r="D61" s="182">
        <f aca="true" t="shared" si="1" ref="D61:D71">SUM(E61:G61)</f>
        <v>50</v>
      </c>
      <c r="E61" s="182">
        <v>0</v>
      </c>
      <c r="F61" s="230">
        <v>0</v>
      </c>
      <c r="G61" s="182">
        <v>50</v>
      </c>
      <c r="H61" s="89" t="s">
        <v>43</v>
      </c>
      <c r="I61" s="357"/>
      <c r="J61" s="357"/>
    </row>
    <row r="62" spans="1:10" ht="36" customHeight="1">
      <c r="A62" s="426"/>
      <c r="B62" s="365"/>
      <c r="C62" s="187">
        <v>2020</v>
      </c>
      <c r="D62" s="182">
        <f t="shared" si="1"/>
        <v>50</v>
      </c>
      <c r="E62" s="182">
        <v>0</v>
      </c>
      <c r="F62" s="230">
        <v>0</v>
      </c>
      <c r="G62" s="182">
        <v>50</v>
      </c>
      <c r="H62" s="89"/>
      <c r="I62" s="358"/>
      <c r="J62" s="358"/>
    </row>
    <row r="63" spans="1:10" ht="24" customHeight="1">
      <c r="A63" s="431" t="s">
        <v>165</v>
      </c>
      <c r="B63" s="432" t="s">
        <v>167</v>
      </c>
      <c r="C63" s="231">
        <v>2017</v>
      </c>
      <c r="D63" s="150">
        <f t="shared" si="1"/>
        <v>500</v>
      </c>
      <c r="E63" s="150">
        <v>0</v>
      </c>
      <c r="F63" s="232">
        <v>0</v>
      </c>
      <c r="G63" s="150">
        <v>500</v>
      </c>
      <c r="H63" s="233"/>
      <c r="I63" s="234" t="s">
        <v>174</v>
      </c>
      <c r="J63" s="393" t="s">
        <v>169</v>
      </c>
    </row>
    <row r="64" spans="1:10" ht="15">
      <c r="A64" s="431"/>
      <c r="B64" s="432"/>
      <c r="C64" s="231">
        <v>2017</v>
      </c>
      <c r="D64" s="150">
        <f>G64</f>
        <v>374.024</v>
      </c>
      <c r="E64" s="150">
        <v>0</v>
      </c>
      <c r="F64" s="232">
        <v>0</v>
      </c>
      <c r="G64" s="150">
        <v>374.024</v>
      </c>
      <c r="H64" s="235"/>
      <c r="I64" s="236" t="s">
        <v>175</v>
      </c>
      <c r="J64" s="394"/>
    </row>
    <row r="65" spans="1:10" ht="15">
      <c r="A65" s="431"/>
      <c r="B65" s="432"/>
      <c r="C65" s="231">
        <v>2017</v>
      </c>
      <c r="D65" s="150">
        <f>G65</f>
        <v>234.9695</v>
      </c>
      <c r="E65" s="150">
        <v>0</v>
      </c>
      <c r="F65" s="232">
        <v>0</v>
      </c>
      <c r="G65" s="150">
        <v>234.9695</v>
      </c>
      <c r="H65" s="235"/>
      <c r="I65" s="236" t="s">
        <v>61</v>
      </c>
      <c r="J65" s="394"/>
    </row>
    <row r="66" spans="1:10" ht="15">
      <c r="A66" s="431"/>
      <c r="B66" s="432"/>
      <c r="C66" s="237">
        <v>2018</v>
      </c>
      <c r="D66" s="163">
        <f t="shared" si="1"/>
        <v>50</v>
      </c>
      <c r="E66" s="163">
        <v>0</v>
      </c>
      <c r="F66" s="238">
        <v>0</v>
      </c>
      <c r="G66" s="163">
        <v>50</v>
      </c>
      <c r="H66" s="239"/>
      <c r="I66" s="435" t="s">
        <v>36</v>
      </c>
      <c r="J66" s="395"/>
    </row>
    <row r="67" spans="1:10" ht="15">
      <c r="A67" s="431"/>
      <c r="B67" s="432"/>
      <c r="C67" s="240">
        <v>2019</v>
      </c>
      <c r="D67" s="148">
        <f>G67</f>
        <v>50</v>
      </c>
      <c r="E67" s="148">
        <v>0</v>
      </c>
      <c r="F67" s="241">
        <v>0</v>
      </c>
      <c r="G67" s="148">
        <v>50</v>
      </c>
      <c r="H67" s="242"/>
      <c r="I67" s="436"/>
      <c r="J67" s="395"/>
    </row>
    <row r="68" spans="1:10" ht="21" customHeight="1" thickBot="1">
      <c r="A68" s="431"/>
      <c r="B68" s="433"/>
      <c r="C68" s="240">
        <v>2020</v>
      </c>
      <c r="D68" s="148">
        <f t="shared" si="1"/>
        <v>50</v>
      </c>
      <c r="E68" s="148">
        <v>0</v>
      </c>
      <c r="F68" s="241">
        <v>0</v>
      </c>
      <c r="G68" s="148">
        <v>50</v>
      </c>
      <c r="H68" s="242"/>
      <c r="I68" s="437"/>
      <c r="J68" s="396"/>
    </row>
    <row r="69" spans="1:10" ht="21" customHeight="1">
      <c r="A69" s="403" t="s">
        <v>166</v>
      </c>
      <c r="B69" s="405" t="s">
        <v>177</v>
      </c>
      <c r="C69" s="237">
        <v>2017</v>
      </c>
      <c r="D69" s="163">
        <f>G69</f>
        <v>65.8528</v>
      </c>
      <c r="E69" s="163">
        <v>0</v>
      </c>
      <c r="F69" s="238">
        <v>0</v>
      </c>
      <c r="G69" s="163">
        <v>65.8528</v>
      </c>
      <c r="H69" s="243"/>
      <c r="I69" s="445" t="s">
        <v>62</v>
      </c>
      <c r="J69" s="349"/>
    </row>
    <row r="70" spans="1:10" ht="14.25" customHeight="1">
      <c r="A70" s="404"/>
      <c r="B70" s="357"/>
      <c r="C70" s="192">
        <v>2018</v>
      </c>
      <c r="D70" s="150">
        <f t="shared" si="1"/>
        <v>60</v>
      </c>
      <c r="E70" s="150">
        <v>0</v>
      </c>
      <c r="F70" s="232">
        <v>0</v>
      </c>
      <c r="G70" s="150">
        <v>60</v>
      </c>
      <c r="H70" s="199"/>
      <c r="I70" s="446"/>
      <c r="J70" s="350"/>
    </row>
    <row r="71" spans="1:10" ht="15">
      <c r="A71" s="404"/>
      <c r="B71" s="357"/>
      <c r="C71" s="187">
        <v>2019</v>
      </c>
      <c r="D71" s="163">
        <f t="shared" si="1"/>
        <v>60</v>
      </c>
      <c r="E71" s="163">
        <v>0</v>
      </c>
      <c r="F71" s="238">
        <v>0</v>
      </c>
      <c r="G71" s="163">
        <v>60</v>
      </c>
      <c r="H71" s="211"/>
      <c r="I71" s="446"/>
      <c r="J71" s="350"/>
    </row>
    <row r="72" spans="1:10" ht="15">
      <c r="A72" s="404"/>
      <c r="B72" s="357"/>
      <c r="C72" s="201">
        <v>2020</v>
      </c>
      <c r="D72" s="148">
        <f aca="true" t="shared" si="2" ref="D72:D78">G72</f>
        <v>60</v>
      </c>
      <c r="E72" s="148">
        <v>0</v>
      </c>
      <c r="F72" s="241">
        <v>0</v>
      </c>
      <c r="G72" s="148">
        <v>60</v>
      </c>
      <c r="H72" s="219"/>
      <c r="I72" s="447"/>
      <c r="J72" s="350"/>
    </row>
    <row r="73" spans="1:10" ht="15">
      <c r="A73" s="426" t="s">
        <v>191</v>
      </c>
      <c r="B73" s="438" t="s">
        <v>192</v>
      </c>
      <c r="C73" s="356">
        <v>2017</v>
      </c>
      <c r="D73" s="163">
        <f t="shared" si="2"/>
        <v>100</v>
      </c>
      <c r="E73" s="163">
        <v>0</v>
      </c>
      <c r="F73" s="238">
        <v>0</v>
      </c>
      <c r="G73" s="163">
        <v>100</v>
      </c>
      <c r="H73" s="89"/>
      <c r="I73" s="191" t="s">
        <v>60</v>
      </c>
      <c r="J73" s="365"/>
    </row>
    <row r="74" spans="1:10" ht="15">
      <c r="A74" s="426"/>
      <c r="B74" s="439"/>
      <c r="C74" s="358"/>
      <c r="D74" s="163">
        <f t="shared" si="2"/>
        <v>35</v>
      </c>
      <c r="E74" s="163">
        <v>0</v>
      </c>
      <c r="F74" s="238">
        <v>0</v>
      </c>
      <c r="G74" s="163">
        <v>35</v>
      </c>
      <c r="H74" s="89"/>
      <c r="I74" s="191" t="s">
        <v>190</v>
      </c>
      <c r="J74" s="365"/>
    </row>
    <row r="75" spans="1:10" ht="15">
      <c r="A75" s="426"/>
      <c r="B75" s="439"/>
      <c r="C75" s="187">
        <v>2018</v>
      </c>
      <c r="D75" s="163">
        <f t="shared" si="2"/>
        <v>0</v>
      </c>
      <c r="E75" s="163">
        <v>0</v>
      </c>
      <c r="F75" s="238">
        <v>0</v>
      </c>
      <c r="G75" s="163">
        <v>0</v>
      </c>
      <c r="H75" s="89"/>
      <c r="I75" s="191"/>
      <c r="J75" s="365"/>
    </row>
    <row r="76" spans="1:10" ht="15">
      <c r="A76" s="426"/>
      <c r="B76" s="439"/>
      <c r="C76" s="187">
        <v>2019</v>
      </c>
      <c r="D76" s="163">
        <f t="shared" si="2"/>
        <v>0</v>
      </c>
      <c r="E76" s="163">
        <v>0</v>
      </c>
      <c r="F76" s="238">
        <v>0</v>
      </c>
      <c r="G76" s="163">
        <v>0</v>
      </c>
      <c r="H76" s="89"/>
      <c r="I76" s="191"/>
      <c r="J76" s="365"/>
    </row>
    <row r="77" spans="1:10" ht="15">
      <c r="A77" s="426"/>
      <c r="B77" s="440"/>
      <c r="C77" s="187">
        <v>2020</v>
      </c>
      <c r="D77" s="163">
        <f t="shared" si="2"/>
        <v>0</v>
      </c>
      <c r="E77" s="163">
        <v>0</v>
      </c>
      <c r="F77" s="238">
        <v>0</v>
      </c>
      <c r="G77" s="163">
        <v>0</v>
      </c>
      <c r="H77" s="89"/>
      <c r="I77" s="191"/>
      <c r="J77" s="365"/>
    </row>
    <row r="78" spans="1:10" ht="15">
      <c r="A78" s="347"/>
      <c r="B78" s="348" t="s">
        <v>179</v>
      </c>
      <c r="C78" s="244">
        <v>2017</v>
      </c>
      <c r="D78" s="170">
        <f t="shared" si="2"/>
        <v>2414.4018</v>
      </c>
      <c r="E78" s="170">
        <v>0</v>
      </c>
      <c r="F78" s="170">
        <v>0</v>
      </c>
      <c r="G78" s="170">
        <f>G74+G73+G69+G65+G64+G63+G59+G55+G51+G47+G40+G39+G38+G37+G33+G32+G31+G23+G18+G14+G27</f>
        <v>2414.4018</v>
      </c>
      <c r="H78" s="243"/>
      <c r="I78" s="245"/>
      <c r="J78" s="246"/>
    </row>
    <row r="79" spans="1:10" ht="15">
      <c r="A79" s="347"/>
      <c r="B79" s="348"/>
      <c r="C79" s="244">
        <v>2018</v>
      </c>
      <c r="D79" s="170">
        <f>G79</f>
        <v>737.5</v>
      </c>
      <c r="E79" s="170">
        <f>E15+E19+E24+E28+E34+E41+E42+E48+E52+E56+E60+E63+E64+E65+E70</f>
        <v>0</v>
      </c>
      <c r="F79" s="170">
        <f>F15+F19+F24+F28+F34+F41+F42+F48+F52+F56+F60+F63+F64+F65+F70</f>
        <v>0</v>
      </c>
      <c r="G79" s="170">
        <f>G75+G70+G66+G60+G56+G52+G48+G42+G34+G28+G24+G19+G15+G41</f>
        <v>737.5</v>
      </c>
      <c r="H79" s="243"/>
      <c r="I79" s="247"/>
      <c r="J79" s="248"/>
    </row>
    <row r="80" spans="1:10" ht="15">
      <c r="A80" s="347"/>
      <c r="B80" s="348"/>
      <c r="C80" s="244">
        <v>2019</v>
      </c>
      <c r="D80" s="170">
        <f>G80</f>
        <v>737.5</v>
      </c>
      <c r="E80" s="170">
        <f>E16+E20+E25+E29+E35+E43+E49+E53+E57+E61+E66+E71</f>
        <v>0</v>
      </c>
      <c r="F80" s="170">
        <f>F16+F20+F25+F29+F35+F43+F49+F53+F57+F61+F66+F71</f>
        <v>0</v>
      </c>
      <c r="G80" s="170">
        <f>G16+G20+G25+G29+G35+G43+G49+G53+G57+G61+G66+G71+G44</f>
        <v>737.5</v>
      </c>
      <c r="H80" s="243"/>
      <c r="I80" s="247"/>
      <c r="J80" s="248"/>
    </row>
    <row r="81" spans="1:10" ht="15">
      <c r="A81" s="347"/>
      <c r="B81" s="348"/>
      <c r="C81" s="244">
        <v>2020</v>
      </c>
      <c r="D81" s="170">
        <f>G81</f>
        <v>737.5</v>
      </c>
      <c r="E81" s="170">
        <f>E17+E21+E26+E30+E36+E45+E50+E54+E58+E62+E68+E77</f>
        <v>0</v>
      </c>
      <c r="F81" s="170">
        <f>F17+F21+F26+F30+F36+F45+F50+F54+F58+F62+F68+F77</f>
        <v>0</v>
      </c>
      <c r="G81" s="170">
        <f>G17+G21+G26+G30+G36+G45+G50+G54+G58+G62+G68+G77+G46+G72</f>
        <v>737.5</v>
      </c>
      <c r="H81" s="243"/>
      <c r="I81" s="247"/>
      <c r="J81" s="248"/>
    </row>
    <row r="82" spans="1:10" ht="15" customHeight="1">
      <c r="A82" s="421" t="s">
        <v>102</v>
      </c>
      <c r="B82" s="422"/>
      <c r="C82" s="422"/>
      <c r="D82" s="422"/>
      <c r="E82" s="422"/>
      <c r="F82" s="422"/>
      <c r="G82" s="422"/>
      <c r="H82" s="422"/>
      <c r="I82" s="422"/>
      <c r="J82" s="423"/>
    </row>
    <row r="83" spans="1:10" ht="15" customHeight="1">
      <c r="A83" s="249" t="s">
        <v>157</v>
      </c>
      <c r="B83" s="392" t="s">
        <v>153</v>
      </c>
      <c r="C83" s="392"/>
      <c r="D83" s="392"/>
      <c r="E83" s="392"/>
      <c r="F83" s="392"/>
      <c r="G83" s="392"/>
      <c r="H83" s="392"/>
      <c r="I83" s="392"/>
      <c r="J83" s="392"/>
    </row>
    <row r="84" spans="1:10" ht="15" customHeight="1">
      <c r="A84" s="249" t="s">
        <v>155</v>
      </c>
      <c r="B84" s="392" t="s">
        <v>154</v>
      </c>
      <c r="C84" s="392"/>
      <c r="D84" s="392"/>
      <c r="E84" s="392"/>
      <c r="F84" s="392"/>
      <c r="G84" s="392"/>
      <c r="H84" s="392"/>
      <c r="I84" s="392"/>
      <c r="J84" s="392"/>
    </row>
    <row r="85" spans="1:10" ht="15" customHeight="1">
      <c r="A85" s="236"/>
      <c r="B85" s="236" t="s">
        <v>53</v>
      </c>
      <c r="C85" s="236"/>
      <c r="D85" s="236"/>
      <c r="E85" s="236"/>
      <c r="F85" s="236"/>
      <c r="G85" s="236"/>
      <c r="H85" s="236"/>
      <c r="I85" s="236"/>
      <c r="J85" s="349" t="s">
        <v>55</v>
      </c>
    </row>
    <row r="86" spans="1:10" ht="15" customHeight="1">
      <c r="A86" s="329" t="s">
        <v>65</v>
      </c>
      <c r="B86" s="349" t="s">
        <v>201</v>
      </c>
      <c r="C86" s="416">
        <v>2017</v>
      </c>
      <c r="D86" s="172">
        <f>G86</f>
        <v>787.715</v>
      </c>
      <c r="E86" s="172">
        <v>0</v>
      </c>
      <c r="F86" s="172">
        <v>0</v>
      </c>
      <c r="G86" s="172">
        <v>787.715</v>
      </c>
      <c r="H86" s="236"/>
      <c r="I86" s="236" t="s">
        <v>194</v>
      </c>
      <c r="J86" s="350"/>
    </row>
    <row r="87" spans="1:10" ht="15" customHeight="1">
      <c r="A87" s="330"/>
      <c r="B87" s="350"/>
      <c r="C87" s="417"/>
      <c r="D87" s="173">
        <f>G87</f>
        <v>33.923</v>
      </c>
      <c r="E87" s="173">
        <v>0</v>
      </c>
      <c r="F87" s="173">
        <v>0</v>
      </c>
      <c r="G87" s="173">
        <v>33.923</v>
      </c>
      <c r="H87" s="236"/>
      <c r="I87" s="236" t="s">
        <v>61</v>
      </c>
      <c r="J87" s="350"/>
    </row>
    <row r="88" spans="1:10" ht="15" customHeight="1">
      <c r="A88" s="330"/>
      <c r="B88" s="350"/>
      <c r="C88" s="250">
        <v>2018</v>
      </c>
      <c r="D88" s="173">
        <f>G88</f>
        <v>0</v>
      </c>
      <c r="E88" s="173">
        <v>0</v>
      </c>
      <c r="F88" s="173">
        <v>0</v>
      </c>
      <c r="G88" s="173">
        <v>0</v>
      </c>
      <c r="H88" s="236"/>
      <c r="I88" s="236"/>
      <c r="J88" s="350"/>
    </row>
    <row r="89" spans="1:10" ht="15" customHeight="1">
      <c r="A89" s="330"/>
      <c r="B89" s="350"/>
      <c r="C89" s="250">
        <v>2019</v>
      </c>
      <c r="D89" s="173">
        <f>G89</f>
        <v>0</v>
      </c>
      <c r="E89" s="173">
        <v>0</v>
      </c>
      <c r="F89" s="173">
        <v>0</v>
      </c>
      <c r="G89" s="173">
        <v>0</v>
      </c>
      <c r="H89" s="236"/>
      <c r="I89" s="236"/>
      <c r="J89" s="350"/>
    </row>
    <row r="90" spans="1:10" ht="15" customHeight="1">
      <c r="A90" s="331"/>
      <c r="B90" s="351"/>
      <c r="C90" s="250">
        <v>2020</v>
      </c>
      <c r="D90" s="173">
        <f>H90</f>
        <v>0</v>
      </c>
      <c r="E90" s="173">
        <v>0</v>
      </c>
      <c r="F90" s="174">
        <v>0</v>
      </c>
      <c r="G90" s="174">
        <v>0</v>
      </c>
      <c r="H90" s="243"/>
      <c r="I90" s="247"/>
      <c r="J90" s="350"/>
    </row>
    <row r="91" spans="1:10" ht="15" customHeight="1">
      <c r="A91" s="329" t="s">
        <v>66</v>
      </c>
      <c r="B91" s="349" t="s">
        <v>202</v>
      </c>
      <c r="C91" s="250">
        <v>2017</v>
      </c>
      <c r="D91" s="172">
        <f aca="true" t="shared" si="3" ref="D91:D108">G91</f>
        <v>1349.864</v>
      </c>
      <c r="E91" s="172">
        <v>0</v>
      </c>
      <c r="F91" s="175">
        <v>0</v>
      </c>
      <c r="G91" s="175">
        <v>1349.864</v>
      </c>
      <c r="H91" s="243"/>
      <c r="I91" s="247" t="s">
        <v>56</v>
      </c>
      <c r="J91" s="350"/>
    </row>
    <row r="92" spans="1:10" ht="15" customHeight="1">
      <c r="A92" s="330"/>
      <c r="B92" s="350"/>
      <c r="C92" s="250">
        <v>2018</v>
      </c>
      <c r="D92" s="172">
        <f t="shared" si="3"/>
        <v>0</v>
      </c>
      <c r="E92" s="172">
        <v>0</v>
      </c>
      <c r="F92" s="175">
        <v>0</v>
      </c>
      <c r="G92" s="175">
        <v>0</v>
      </c>
      <c r="H92" s="243"/>
      <c r="I92" s="247"/>
      <c r="J92" s="350"/>
    </row>
    <row r="93" spans="1:10" ht="15" customHeight="1">
      <c r="A93" s="330"/>
      <c r="B93" s="350"/>
      <c r="C93" s="250">
        <v>2019</v>
      </c>
      <c r="D93" s="172">
        <f t="shared" si="3"/>
        <v>0</v>
      </c>
      <c r="E93" s="172">
        <v>0</v>
      </c>
      <c r="F93" s="175">
        <v>0</v>
      </c>
      <c r="G93" s="175">
        <v>0</v>
      </c>
      <c r="H93" s="243"/>
      <c r="I93" s="247"/>
      <c r="J93" s="350"/>
    </row>
    <row r="94" spans="1:10" ht="30" customHeight="1">
      <c r="A94" s="331"/>
      <c r="B94" s="351"/>
      <c r="C94" s="250">
        <v>2020</v>
      </c>
      <c r="D94" s="172">
        <f t="shared" si="3"/>
        <v>0</v>
      </c>
      <c r="E94" s="172">
        <v>0</v>
      </c>
      <c r="F94" s="175">
        <v>0</v>
      </c>
      <c r="G94" s="175">
        <v>0</v>
      </c>
      <c r="H94" s="243"/>
      <c r="I94" s="247"/>
      <c r="J94" s="350"/>
    </row>
    <row r="95" spans="1:10" ht="15" customHeight="1">
      <c r="A95" s="329" t="s">
        <v>114</v>
      </c>
      <c r="B95" s="349" t="s">
        <v>203</v>
      </c>
      <c r="C95" s="250">
        <v>2017</v>
      </c>
      <c r="D95" s="172">
        <f t="shared" si="3"/>
        <v>85</v>
      </c>
      <c r="E95" s="172">
        <v>0</v>
      </c>
      <c r="F95" s="175">
        <v>0</v>
      </c>
      <c r="G95" s="175">
        <v>85</v>
      </c>
      <c r="H95" s="243"/>
      <c r="I95" s="247" t="s">
        <v>54</v>
      </c>
      <c r="J95" s="350"/>
    </row>
    <row r="96" spans="1:10" ht="15" customHeight="1">
      <c r="A96" s="330"/>
      <c r="B96" s="350"/>
      <c r="C96" s="250">
        <v>2018</v>
      </c>
      <c r="D96" s="172">
        <f t="shared" si="3"/>
        <v>0</v>
      </c>
      <c r="E96" s="172">
        <v>0</v>
      </c>
      <c r="F96" s="175">
        <v>0</v>
      </c>
      <c r="G96" s="175">
        <v>0</v>
      </c>
      <c r="H96" s="243"/>
      <c r="I96" s="247"/>
      <c r="J96" s="350"/>
    </row>
    <row r="97" spans="1:10" ht="15" customHeight="1">
      <c r="A97" s="330"/>
      <c r="B97" s="350"/>
      <c r="C97" s="250">
        <v>2019</v>
      </c>
      <c r="D97" s="172">
        <f t="shared" si="3"/>
        <v>0</v>
      </c>
      <c r="E97" s="172">
        <v>0</v>
      </c>
      <c r="F97" s="175">
        <v>0</v>
      </c>
      <c r="G97" s="175">
        <v>0</v>
      </c>
      <c r="H97" s="243"/>
      <c r="I97" s="247"/>
      <c r="J97" s="350"/>
    </row>
    <row r="98" spans="1:10" ht="15" customHeight="1">
      <c r="A98" s="331"/>
      <c r="B98" s="351"/>
      <c r="C98" s="250">
        <v>2020</v>
      </c>
      <c r="D98" s="172">
        <f t="shared" si="3"/>
        <v>0</v>
      </c>
      <c r="E98" s="172">
        <v>0</v>
      </c>
      <c r="F98" s="175">
        <v>0</v>
      </c>
      <c r="G98" s="175">
        <v>0</v>
      </c>
      <c r="H98" s="243"/>
      <c r="I98" s="247"/>
      <c r="J98" s="350"/>
    </row>
    <row r="99" spans="1:10" ht="15" customHeight="1">
      <c r="A99" s="329" t="s">
        <v>115</v>
      </c>
      <c r="B99" s="349" t="s">
        <v>204</v>
      </c>
      <c r="C99" s="416">
        <v>2017</v>
      </c>
      <c r="D99" s="172">
        <f t="shared" si="3"/>
        <v>338.66955</v>
      </c>
      <c r="E99" s="172">
        <v>0</v>
      </c>
      <c r="F99" s="175">
        <v>0</v>
      </c>
      <c r="G99" s="175">
        <v>338.66955</v>
      </c>
      <c r="H99" s="243"/>
      <c r="I99" s="247" t="s">
        <v>54</v>
      </c>
      <c r="J99" s="350"/>
    </row>
    <row r="100" spans="1:10" ht="15" customHeight="1">
      <c r="A100" s="330"/>
      <c r="B100" s="350"/>
      <c r="C100" s="417"/>
      <c r="D100" s="172">
        <f t="shared" si="3"/>
        <v>227.89</v>
      </c>
      <c r="E100" s="172">
        <v>0</v>
      </c>
      <c r="F100" s="175">
        <v>0</v>
      </c>
      <c r="G100" s="175">
        <v>227.89</v>
      </c>
      <c r="H100" s="243"/>
      <c r="I100" s="247" t="s">
        <v>178</v>
      </c>
      <c r="J100" s="350"/>
    </row>
    <row r="101" spans="1:10" ht="15" customHeight="1">
      <c r="A101" s="330"/>
      <c r="B101" s="350"/>
      <c r="C101" s="250">
        <v>2018</v>
      </c>
      <c r="D101" s="172">
        <f t="shared" si="3"/>
        <v>0</v>
      </c>
      <c r="E101" s="172">
        <v>0</v>
      </c>
      <c r="F101" s="175">
        <v>0</v>
      </c>
      <c r="G101" s="175">
        <v>0</v>
      </c>
      <c r="H101" s="243"/>
      <c r="I101" s="247"/>
      <c r="J101" s="350"/>
    </row>
    <row r="102" spans="1:10" ht="15" customHeight="1">
      <c r="A102" s="330"/>
      <c r="B102" s="350"/>
      <c r="C102" s="250">
        <v>2019</v>
      </c>
      <c r="D102" s="172">
        <f t="shared" si="3"/>
        <v>0</v>
      </c>
      <c r="E102" s="172">
        <v>0</v>
      </c>
      <c r="F102" s="175">
        <v>0</v>
      </c>
      <c r="G102" s="175">
        <v>0</v>
      </c>
      <c r="H102" s="243"/>
      <c r="I102" s="247"/>
      <c r="J102" s="350"/>
    </row>
    <row r="103" spans="1:10" ht="15" customHeight="1">
      <c r="A103" s="331"/>
      <c r="B103" s="351"/>
      <c r="C103" s="250">
        <v>2020</v>
      </c>
      <c r="D103" s="172">
        <f t="shared" si="3"/>
        <v>0</v>
      </c>
      <c r="E103" s="172">
        <v>0</v>
      </c>
      <c r="F103" s="175">
        <v>0</v>
      </c>
      <c r="G103" s="175">
        <v>0</v>
      </c>
      <c r="H103" s="243"/>
      <c r="I103" s="247"/>
      <c r="J103" s="350"/>
    </row>
    <row r="104" spans="1:10" ht="15" customHeight="1">
      <c r="A104" s="329" t="s">
        <v>116</v>
      </c>
      <c r="B104" s="349" t="s">
        <v>205</v>
      </c>
      <c r="C104" s="250">
        <v>2017</v>
      </c>
      <c r="D104" s="172">
        <f t="shared" si="3"/>
        <v>464</v>
      </c>
      <c r="E104" s="172">
        <v>0</v>
      </c>
      <c r="F104" s="175">
        <v>0</v>
      </c>
      <c r="G104" s="175">
        <v>464</v>
      </c>
      <c r="H104" s="243"/>
      <c r="I104" s="247" t="s">
        <v>62</v>
      </c>
      <c r="J104" s="350"/>
    </row>
    <row r="105" spans="1:10" ht="15" customHeight="1">
      <c r="A105" s="330"/>
      <c r="B105" s="350"/>
      <c r="C105" s="250">
        <v>2018</v>
      </c>
      <c r="D105" s="172">
        <f t="shared" si="3"/>
        <v>0</v>
      </c>
      <c r="E105" s="172">
        <v>0</v>
      </c>
      <c r="F105" s="175">
        <v>0</v>
      </c>
      <c r="G105" s="175">
        <v>0</v>
      </c>
      <c r="H105" s="243"/>
      <c r="I105" s="247"/>
      <c r="J105" s="350"/>
    </row>
    <row r="106" spans="1:10" ht="15" customHeight="1">
      <c r="A106" s="330"/>
      <c r="B106" s="350"/>
      <c r="C106" s="250">
        <v>2019</v>
      </c>
      <c r="D106" s="172">
        <f t="shared" si="3"/>
        <v>0</v>
      </c>
      <c r="E106" s="172">
        <v>0</v>
      </c>
      <c r="F106" s="175">
        <v>0</v>
      </c>
      <c r="G106" s="175">
        <v>0</v>
      </c>
      <c r="H106" s="243"/>
      <c r="I106" s="247"/>
      <c r="J106" s="350"/>
    </row>
    <row r="107" spans="1:10" ht="35.25" customHeight="1">
      <c r="A107" s="331"/>
      <c r="B107" s="351"/>
      <c r="C107" s="250">
        <v>2020</v>
      </c>
      <c r="D107" s="172">
        <f t="shared" si="3"/>
        <v>0</v>
      </c>
      <c r="E107" s="172">
        <v>0</v>
      </c>
      <c r="F107" s="175">
        <v>0</v>
      </c>
      <c r="G107" s="175">
        <v>0</v>
      </c>
      <c r="H107" s="243"/>
      <c r="I107" s="247"/>
      <c r="J107" s="350"/>
    </row>
    <row r="108" spans="1:10" s="116" customFormat="1" ht="15" customHeight="1">
      <c r="A108" s="328" t="s">
        <v>195</v>
      </c>
      <c r="B108" s="328" t="s">
        <v>184</v>
      </c>
      <c r="C108" s="251">
        <v>2017</v>
      </c>
      <c r="D108" s="172">
        <f t="shared" si="3"/>
        <v>0</v>
      </c>
      <c r="E108" s="172">
        <v>0</v>
      </c>
      <c r="F108" s="175">
        <v>0</v>
      </c>
      <c r="G108" s="175">
        <v>0</v>
      </c>
      <c r="H108" s="252"/>
      <c r="I108" s="253"/>
      <c r="J108" s="350"/>
    </row>
    <row r="109" spans="1:10" s="116" customFormat="1" ht="17.25" customHeight="1">
      <c r="A109" s="328"/>
      <c r="B109" s="328"/>
      <c r="C109" s="254">
        <v>2018</v>
      </c>
      <c r="D109" s="163">
        <f>G109</f>
        <v>200</v>
      </c>
      <c r="E109" s="163">
        <v>0</v>
      </c>
      <c r="F109" s="163">
        <v>0</v>
      </c>
      <c r="G109" s="163">
        <v>200</v>
      </c>
      <c r="H109" s="252"/>
      <c r="I109" s="255" t="s">
        <v>185</v>
      </c>
      <c r="J109" s="350"/>
    </row>
    <row r="110" spans="1:10" s="116" customFormat="1" ht="17.25" customHeight="1">
      <c r="A110" s="328"/>
      <c r="B110" s="328"/>
      <c r="C110" s="254">
        <v>2019</v>
      </c>
      <c r="D110" s="163">
        <f>G110</f>
        <v>0</v>
      </c>
      <c r="E110" s="163">
        <v>0</v>
      </c>
      <c r="F110" s="163">
        <v>0</v>
      </c>
      <c r="G110" s="163">
        <v>0</v>
      </c>
      <c r="H110" s="252"/>
      <c r="I110" s="255"/>
      <c r="J110" s="350"/>
    </row>
    <row r="111" spans="1:10" s="116" customFormat="1" ht="15">
      <c r="A111" s="328"/>
      <c r="B111" s="328"/>
      <c r="C111" s="254">
        <v>2020</v>
      </c>
      <c r="D111" s="280">
        <f>SUM(E111:G111)</f>
        <v>0</v>
      </c>
      <c r="E111" s="280">
        <v>0</v>
      </c>
      <c r="F111" s="280">
        <v>0</v>
      </c>
      <c r="G111" s="280">
        <v>0</v>
      </c>
      <c r="H111" s="252"/>
      <c r="I111" s="255"/>
      <c r="J111" s="350"/>
    </row>
    <row r="112" spans="1:10" s="116" customFormat="1" ht="23.25" customHeight="1">
      <c r="A112" s="328" t="s">
        <v>196</v>
      </c>
      <c r="B112" s="328" t="s">
        <v>206</v>
      </c>
      <c r="C112" s="254">
        <v>2017</v>
      </c>
      <c r="D112" s="163">
        <f>G112</f>
        <v>0</v>
      </c>
      <c r="E112" s="163">
        <v>0</v>
      </c>
      <c r="F112" s="163">
        <v>0</v>
      </c>
      <c r="G112" s="163">
        <v>0</v>
      </c>
      <c r="H112" s="252"/>
      <c r="I112" s="255"/>
      <c r="J112" s="350"/>
    </row>
    <row r="113" spans="1:10" s="116" customFormat="1" ht="15" customHeight="1">
      <c r="A113" s="328"/>
      <c r="B113" s="328"/>
      <c r="C113" s="254">
        <v>2018</v>
      </c>
      <c r="D113" s="163">
        <f>G113</f>
        <v>2500</v>
      </c>
      <c r="E113" s="163">
        <v>0</v>
      </c>
      <c r="F113" s="163">
        <v>0</v>
      </c>
      <c r="G113" s="163">
        <v>2500</v>
      </c>
      <c r="H113" s="252"/>
      <c r="I113" s="406" t="s">
        <v>54</v>
      </c>
      <c r="J113" s="350"/>
    </row>
    <row r="114" spans="1:10" s="116" customFormat="1" ht="15" customHeight="1">
      <c r="A114" s="328"/>
      <c r="B114" s="328"/>
      <c r="C114" s="254">
        <v>2019</v>
      </c>
      <c r="D114" s="163">
        <f>E114+F114+G114</f>
        <v>0</v>
      </c>
      <c r="E114" s="163">
        <v>0</v>
      </c>
      <c r="F114" s="163">
        <v>0</v>
      </c>
      <c r="G114" s="163">
        <v>0</v>
      </c>
      <c r="H114" s="252"/>
      <c r="I114" s="406"/>
      <c r="J114" s="350"/>
    </row>
    <row r="115" spans="1:10" s="116" customFormat="1" ht="14.25" customHeight="1">
      <c r="A115" s="328"/>
      <c r="B115" s="328"/>
      <c r="C115" s="254">
        <v>2020</v>
      </c>
      <c r="D115" s="163">
        <f>SUM(E115:G115)</f>
        <v>0</v>
      </c>
      <c r="E115" s="163">
        <v>0</v>
      </c>
      <c r="F115" s="163">
        <v>0</v>
      </c>
      <c r="G115" s="163">
        <v>0</v>
      </c>
      <c r="H115" s="252"/>
      <c r="I115" s="406"/>
      <c r="J115" s="350"/>
    </row>
    <row r="116" spans="1:10" s="116" customFormat="1" ht="21" customHeight="1">
      <c r="A116" s="328" t="s">
        <v>197</v>
      </c>
      <c r="B116" s="328" t="s">
        <v>207</v>
      </c>
      <c r="C116" s="254">
        <v>2017</v>
      </c>
      <c r="D116" s="163">
        <f>G116</f>
        <v>0</v>
      </c>
      <c r="E116" s="163">
        <v>0</v>
      </c>
      <c r="F116" s="163">
        <v>0</v>
      </c>
      <c r="G116" s="163">
        <v>0</v>
      </c>
      <c r="H116" s="252"/>
      <c r="I116" s="253"/>
      <c r="J116" s="350"/>
    </row>
    <row r="117" spans="1:10" s="116" customFormat="1" ht="21" customHeight="1">
      <c r="A117" s="328"/>
      <c r="B117" s="328"/>
      <c r="C117" s="254">
        <v>2018</v>
      </c>
      <c r="D117" s="163">
        <f>G117</f>
        <v>450</v>
      </c>
      <c r="E117" s="163">
        <v>0</v>
      </c>
      <c r="F117" s="163">
        <v>0</v>
      </c>
      <c r="G117" s="163">
        <v>450</v>
      </c>
      <c r="H117" s="252"/>
      <c r="I117" s="255" t="s">
        <v>54</v>
      </c>
      <c r="J117" s="350"/>
    </row>
    <row r="118" spans="1:10" s="116" customFormat="1" ht="15" customHeight="1">
      <c r="A118" s="328"/>
      <c r="B118" s="328"/>
      <c r="C118" s="254">
        <v>2019</v>
      </c>
      <c r="D118" s="163">
        <f>G118+F118+E118</f>
        <v>0</v>
      </c>
      <c r="E118" s="163">
        <v>0</v>
      </c>
      <c r="F118" s="163">
        <v>0</v>
      </c>
      <c r="G118" s="163">
        <v>0</v>
      </c>
      <c r="H118" s="252"/>
      <c r="I118" s="255"/>
      <c r="J118" s="350"/>
    </row>
    <row r="119" spans="1:10" s="116" customFormat="1" ht="15" customHeight="1">
      <c r="A119" s="328"/>
      <c r="B119" s="328"/>
      <c r="C119" s="254">
        <v>2020</v>
      </c>
      <c r="D119" s="163">
        <f>G119+F119+E119</f>
        <v>0</v>
      </c>
      <c r="E119" s="163">
        <v>0</v>
      </c>
      <c r="F119" s="163">
        <v>0</v>
      </c>
      <c r="G119" s="163">
        <v>0</v>
      </c>
      <c r="H119" s="252"/>
      <c r="I119" s="255"/>
      <c r="J119" s="350"/>
    </row>
    <row r="120" spans="1:10" s="116" customFormat="1" ht="17.25" customHeight="1">
      <c r="A120" s="328" t="s">
        <v>198</v>
      </c>
      <c r="B120" s="328" t="s">
        <v>208</v>
      </c>
      <c r="C120" s="254">
        <v>2017</v>
      </c>
      <c r="D120" s="163">
        <f>G120</f>
        <v>0</v>
      </c>
      <c r="E120" s="163">
        <v>0</v>
      </c>
      <c r="F120" s="163">
        <v>0</v>
      </c>
      <c r="G120" s="163">
        <v>0</v>
      </c>
      <c r="H120" s="252"/>
      <c r="I120" s="255"/>
      <c r="J120" s="350"/>
    </row>
    <row r="121" spans="1:10" s="116" customFormat="1" ht="17.25" customHeight="1">
      <c r="A121" s="328"/>
      <c r="B121" s="328"/>
      <c r="C121" s="254">
        <v>2018</v>
      </c>
      <c r="D121" s="163">
        <f>E121+F121+G121</f>
        <v>700</v>
      </c>
      <c r="E121" s="163">
        <v>0</v>
      </c>
      <c r="F121" s="163">
        <v>0</v>
      </c>
      <c r="G121" s="163">
        <f>700</f>
        <v>700</v>
      </c>
      <c r="H121" s="252"/>
      <c r="I121" s="255" t="s">
        <v>54</v>
      </c>
      <c r="J121" s="350"/>
    </row>
    <row r="122" spans="1:10" s="116" customFormat="1" ht="26.25" customHeight="1">
      <c r="A122" s="328"/>
      <c r="B122" s="328"/>
      <c r="C122" s="254">
        <v>2019</v>
      </c>
      <c r="D122" s="163">
        <f>E122+F122+G122</f>
        <v>0</v>
      </c>
      <c r="E122" s="163">
        <v>0</v>
      </c>
      <c r="F122" s="163">
        <v>0</v>
      </c>
      <c r="G122" s="163">
        <v>0</v>
      </c>
      <c r="H122" s="252"/>
      <c r="I122" s="255"/>
      <c r="J122" s="350"/>
    </row>
    <row r="123" spans="1:10" s="116" customFormat="1" ht="21" customHeight="1">
      <c r="A123" s="328"/>
      <c r="B123" s="328"/>
      <c r="C123" s="254">
        <v>2020</v>
      </c>
      <c r="D123" s="163">
        <f>E123+F123+G123</f>
        <v>0</v>
      </c>
      <c r="E123" s="163">
        <v>0</v>
      </c>
      <c r="F123" s="163">
        <v>0</v>
      </c>
      <c r="G123" s="163">
        <v>0</v>
      </c>
      <c r="H123" s="252"/>
      <c r="I123" s="255"/>
      <c r="J123" s="350"/>
    </row>
    <row r="124" spans="1:10" s="116" customFormat="1" ht="21" customHeight="1">
      <c r="A124" s="328" t="s">
        <v>199</v>
      </c>
      <c r="B124" s="328" t="s">
        <v>209</v>
      </c>
      <c r="C124" s="254">
        <v>2017</v>
      </c>
      <c r="D124" s="163">
        <f>G124</f>
        <v>0</v>
      </c>
      <c r="E124" s="163">
        <v>0</v>
      </c>
      <c r="F124" s="163">
        <v>0</v>
      </c>
      <c r="G124" s="163">
        <v>0</v>
      </c>
      <c r="H124" s="252"/>
      <c r="I124" s="255"/>
      <c r="J124" s="350"/>
    </row>
    <row r="125" spans="1:10" s="116" customFormat="1" ht="13.5" customHeight="1">
      <c r="A125" s="328"/>
      <c r="B125" s="328"/>
      <c r="C125" s="254">
        <v>2018</v>
      </c>
      <c r="D125" s="163">
        <f>SUM(E125:G125)</f>
        <v>1600</v>
      </c>
      <c r="E125" s="163">
        <v>0</v>
      </c>
      <c r="F125" s="163">
        <v>0</v>
      </c>
      <c r="G125" s="163">
        <v>1600</v>
      </c>
      <c r="H125" s="252"/>
      <c r="I125" s="406" t="s">
        <v>54</v>
      </c>
      <c r="J125" s="350"/>
    </row>
    <row r="126" spans="1:10" s="116" customFormat="1" ht="15" customHeight="1">
      <c r="A126" s="328"/>
      <c r="B126" s="328"/>
      <c r="C126" s="254">
        <v>2019</v>
      </c>
      <c r="D126" s="163">
        <f>SUM(E126:G126)</f>
        <v>0</v>
      </c>
      <c r="E126" s="163">
        <v>0</v>
      </c>
      <c r="F126" s="163">
        <v>0</v>
      </c>
      <c r="G126" s="163">
        <v>0</v>
      </c>
      <c r="H126" s="252"/>
      <c r="I126" s="406"/>
      <c r="J126" s="350"/>
    </row>
    <row r="127" spans="1:10" s="116" customFormat="1" ht="15">
      <c r="A127" s="328"/>
      <c r="B127" s="328"/>
      <c r="C127" s="254">
        <v>2020</v>
      </c>
      <c r="D127" s="163">
        <f>SUM(E127:G127)</f>
        <v>0</v>
      </c>
      <c r="E127" s="163">
        <v>0</v>
      </c>
      <c r="F127" s="163">
        <v>0</v>
      </c>
      <c r="G127" s="163">
        <v>0</v>
      </c>
      <c r="H127" s="252"/>
      <c r="I127" s="406"/>
      <c r="J127" s="350"/>
    </row>
    <row r="128" spans="1:10" s="116" customFormat="1" ht="17.25" customHeight="1">
      <c r="A128" s="332" t="s">
        <v>179</v>
      </c>
      <c r="B128" s="333"/>
      <c r="C128" s="256">
        <v>2017</v>
      </c>
      <c r="D128" s="170">
        <f>G128</f>
        <v>3287.0615500000004</v>
      </c>
      <c r="E128" s="170">
        <v>0</v>
      </c>
      <c r="F128" s="170">
        <v>0</v>
      </c>
      <c r="G128" s="170">
        <f>G104+G100+G99+G95+G91+G87+G86</f>
        <v>3287.0615500000004</v>
      </c>
      <c r="H128" s="252"/>
      <c r="I128" s="253"/>
      <c r="J128" s="351"/>
    </row>
    <row r="129" spans="1:10" s="116" customFormat="1" ht="18" customHeight="1">
      <c r="A129" s="334"/>
      <c r="B129" s="335"/>
      <c r="C129" s="140">
        <v>2018</v>
      </c>
      <c r="D129" s="118">
        <f>E129+F129+G129</f>
        <v>5450</v>
      </c>
      <c r="E129" s="118">
        <f>E45+E50+E56+E60+E63+E64+E65+E83+E109+E115+E117+E121+E125+E79</f>
        <v>0</v>
      </c>
      <c r="F129" s="118">
        <f>F45+F50+F56+F60+F63+F64+F65+F83+F109+F115+F117+F121+F125+F79</f>
        <v>0</v>
      </c>
      <c r="G129" s="118">
        <f>G109+G113+G117+G121+G125+G110</f>
        <v>5450</v>
      </c>
      <c r="H129" s="114"/>
      <c r="I129" s="115"/>
      <c r="J129" s="150"/>
    </row>
    <row r="130" spans="1:10" s="116" customFormat="1" ht="15">
      <c r="A130" s="334"/>
      <c r="B130" s="335"/>
      <c r="C130" s="140">
        <v>2019</v>
      </c>
      <c r="D130" s="118">
        <f>E130+F130+G130</f>
        <v>0</v>
      </c>
      <c r="E130" s="118">
        <f>E48+E52+E57+E61+E66+E80+E84+E111+E113+E118+E122+E126</f>
        <v>0</v>
      </c>
      <c r="F130" s="118">
        <f>F48+F52+F57+F61+F66+F80+F84+F111+F113+F118+F122+F126</f>
        <v>0</v>
      </c>
      <c r="G130" s="118">
        <f>G111+G114+G118+G122+G126</f>
        <v>0</v>
      </c>
      <c r="H130" s="114"/>
      <c r="I130" s="115"/>
      <c r="J130" s="120"/>
    </row>
    <row r="131" spans="1:10" s="116" customFormat="1" ht="15">
      <c r="A131" s="334"/>
      <c r="B131" s="335"/>
      <c r="C131" s="140">
        <v>2020</v>
      </c>
      <c r="D131" s="118">
        <f>E131+F131+G131</f>
        <v>0</v>
      </c>
      <c r="E131" s="118">
        <f>E49+E53+E58+E62+E77+E82+E90+E114+E119+E123+E127</f>
        <v>0</v>
      </c>
      <c r="F131" s="118">
        <f>F49+F53+F58+F62+F77+F82+F90+F114+F119+F123+F127</f>
        <v>0</v>
      </c>
      <c r="G131" s="170">
        <f>G115+G119+G123+G127</f>
        <v>0</v>
      </c>
      <c r="H131" s="114"/>
      <c r="I131" s="115"/>
      <c r="J131" s="120"/>
    </row>
    <row r="132" spans="1:10" s="116" customFormat="1" ht="15">
      <c r="A132" s="289"/>
      <c r="B132" s="290"/>
      <c r="C132" s="58"/>
      <c r="D132" s="55"/>
      <c r="E132" s="55"/>
      <c r="F132" s="56"/>
      <c r="G132" s="171"/>
      <c r="H132" s="63"/>
      <c r="I132" s="54"/>
      <c r="J132" s="120"/>
    </row>
    <row r="133" spans="1:10" ht="15">
      <c r="A133" s="61"/>
      <c r="B133" s="326" t="s">
        <v>215</v>
      </c>
      <c r="C133" s="326"/>
      <c r="D133" s="326"/>
      <c r="E133" s="326"/>
      <c r="F133" s="326"/>
      <c r="G133" s="326"/>
      <c r="H133" s="326"/>
      <c r="I133" s="326"/>
      <c r="J133" s="326"/>
    </row>
    <row r="134" spans="1:10" ht="14.25" customHeight="1">
      <c r="A134" s="336"/>
      <c r="B134" s="337"/>
      <c r="C134" s="337"/>
      <c r="D134" s="337"/>
      <c r="E134" s="337"/>
      <c r="F134" s="337"/>
      <c r="G134" s="337"/>
      <c r="H134" s="337"/>
      <c r="I134" s="337"/>
      <c r="J134" s="338"/>
    </row>
    <row r="135" spans="1:11" ht="13.5" customHeight="1">
      <c r="A135" s="291" t="s">
        <v>157</v>
      </c>
      <c r="B135" s="327" t="s">
        <v>156</v>
      </c>
      <c r="C135" s="327"/>
      <c r="D135" s="327"/>
      <c r="E135" s="327"/>
      <c r="F135" s="327"/>
      <c r="G135" s="327"/>
      <c r="H135" s="327"/>
      <c r="I135" s="327"/>
      <c r="J135" s="327"/>
      <c r="K135" t="s">
        <v>43</v>
      </c>
    </row>
    <row r="136" spans="1:10" ht="15" customHeight="1">
      <c r="A136" s="319" t="s">
        <v>68</v>
      </c>
      <c r="B136" s="318" t="s">
        <v>59</v>
      </c>
      <c r="C136" s="103">
        <v>2017</v>
      </c>
      <c r="D136" s="108">
        <f>G136</f>
        <v>6500.04975</v>
      </c>
      <c r="E136" s="108">
        <v>0</v>
      </c>
      <c r="F136" s="108">
        <v>0</v>
      </c>
      <c r="G136" s="110">
        <v>6500.04975</v>
      </c>
      <c r="H136" s="100"/>
      <c r="I136" s="424" t="s">
        <v>152</v>
      </c>
      <c r="J136" s="279"/>
    </row>
    <row r="137" spans="1:10" ht="25.5" customHeight="1">
      <c r="A137" s="319"/>
      <c r="B137" s="318"/>
      <c r="C137" s="101">
        <v>2018</v>
      </c>
      <c r="D137" s="121">
        <f>G137</f>
        <v>6702.378</v>
      </c>
      <c r="E137" s="121">
        <v>0</v>
      </c>
      <c r="F137" s="121">
        <v>0</v>
      </c>
      <c r="G137" s="119">
        <f>6375.003+22.8+304.575</f>
        <v>6702.378</v>
      </c>
      <c r="H137" s="90"/>
      <c r="I137" s="425"/>
      <c r="J137" s="100"/>
    </row>
    <row r="138" spans="1:10" ht="18.75" customHeight="1">
      <c r="A138" s="319"/>
      <c r="B138" s="318"/>
      <c r="C138" s="82">
        <v>2019</v>
      </c>
      <c r="D138" s="108">
        <f>E138+F138+G138</f>
        <v>6374.903</v>
      </c>
      <c r="E138" s="108">
        <v>0</v>
      </c>
      <c r="F138" s="108">
        <v>0</v>
      </c>
      <c r="G138" s="110">
        <f>6374.903</f>
        <v>6374.903</v>
      </c>
      <c r="H138" s="47"/>
      <c r="I138" s="425"/>
      <c r="J138" s="15"/>
    </row>
    <row r="139" spans="1:10" ht="15.75" thickBot="1">
      <c r="A139" s="319"/>
      <c r="B139" s="318"/>
      <c r="C139" s="104">
        <v>2020</v>
      </c>
      <c r="D139" s="124">
        <f>E139+F139+G139</f>
        <v>6374.903</v>
      </c>
      <c r="E139" s="124">
        <v>0</v>
      </c>
      <c r="F139" s="124">
        <v>0</v>
      </c>
      <c r="G139" s="125">
        <f>G138</f>
        <v>6374.903</v>
      </c>
      <c r="H139" s="91"/>
      <c r="I139" s="425"/>
      <c r="J139" s="15"/>
    </row>
    <row r="140" spans="1:10" ht="15">
      <c r="A140" s="320" t="s">
        <v>179</v>
      </c>
      <c r="B140" s="320"/>
      <c r="C140" s="106">
        <v>2017</v>
      </c>
      <c r="D140" s="136">
        <f>G140</f>
        <v>6500.04975</v>
      </c>
      <c r="E140" s="136">
        <v>0</v>
      </c>
      <c r="F140" s="136">
        <v>0</v>
      </c>
      <c r="G140" s="137">
        <f>G136</f>
        <v>6500.04975</v>
      </c>
      <c r="H140" s="60"/>
      <c r="I140" s="98"/>
      <c r="J140" s="97"/>
    </row>
    <row r="141" spans="1:10" ht="15">
      <c r="A141" s="320"/>
      <c r="B141" s="320"/>
      <c r="C141" s="17">
        <v>2018</v>
      </c>
      <c r="D141" s="20">
        <f>E141+F141+G141</f>
        <v>6702.378</v>
      </c>
      <c r="E141" s="20">
        <f>E60+E63+E68+E77+E79+E80+E109+E111+E113+E117+E119+E123+E127+E129+E130+E133+E137</f>
        <v>0</v>
      </c>
      <c r="F141" s="20">
        <f>F60+F63+F68+F77+F79+F80+F109+F111+F113+F117+F119+F123+F127+F129+F130+F133+F137</f>
        <v>0</v>
      </c>
      <c r="G141" s="118">
        <f>G137</f>
        <v>6702.378</v>
      </c>
      <c r="H141" s="60"/>
      <c r="I141" s="102"/>
      <c r="J141" s="100"/>
    </row>
    <row r="142" spans="1:10" ht="15">
      <c r="A142" s="320"/>
      <c r="B142" s="320"/>
      <c r="C142" s="17">
        <v>2019</v>
      </c>
      <c r="D142" s="20">
        <f>E142+F142+G142</f>
        <v>6374.903</v>
      </c>
      <c r="E142" s="20">
        <f>E61+E64+E70+E81+E114+E121+E125+E131+E134+E138</f>
        <v>0</v>
      </c>
      <c r="F142" s="20">
        <f>F61+F64+F70+F81+F114+F121+F125+F131+F134+F138</f>
        <v>0</v>
      </c>
      <c r="G142" s="118">
        <f>G138</f>
        <v>6374.903</v>
      </c>
      <c r="H142" s="60"/>
      <c r="I142" s="102"/>
      <c r="J142" s="99"/>
    </row>
    <row r="143" spans="1:10" ht="15">
      <c r="A143" s="320"/>
      <c r="B143" s="320"/>
      <c r="C143" s="283">
        <v>2020</v>
      </c>
      <c r="D143" s="136">
        <f>E143+F143+G143</f>
        <v>6374.903</v>
      </c>
      <c r="E143" s="136">
        <f>E62+E65+E71+E90+E115+E118+E122+E126+E132+E135+E139</f>
        <v>0</v>
      </c>
      <c r="F143" s="136">
        <f>F62+F65+F71+F90+F115+F118+F122+F126+F132+F135+F139</f>
        <v>0</v>
      </c>
      <c r="G143" s="137">
        <f>G139</f>
        <v>6374.903</v>
      </c>
      <c r="H143" s="284"/>
      <c r="I143" s="102"/>
      <c r="J143" s="99"/>
    </row>
    <row r="144" spans="1:10" ht="15">
      <c r="A144" s="292"/>
      <c r="B144" s="293"/>
      <c r="C144" s="273"/>
      <c r="D144" s="273"/>
      <c r="E144" s="273"/>
      <c r="F144" s="273"/>
      <c r="G144" s="273"/>
      <c r="H144" s="273"/>
      <c r="I144" s="274"/>
      <c r="J144" s="99"/>
    </row>
    <row r="145" spans="1:10" ht="13.5" customHeight="1">
      <c r="A145" s="321" t="s">
        <v>103</v>
      </c>
      <c r="B145" s="322"/>
      <c r="C145" s="322"/>
      <c r="D145" s="322"/>
      <c r="E145" s="322"/>
      <c r="F145" s="322"/>
      <c r="G145" s="322"/>
      <c r="H145" s="322"/>
      <c r="I145" s="322"/>
      <c r="J145" s="275"/>
    </row>
    <row r="146" spans="1:10" ht="25.5" customHeight="1">
      <c r="A146" s="276" t="s">
        <v>216</v>
      </c>
      <c r="B146" s="323" t="s">
        <v>217</v>
      </c>
      <c r="C146" s="324"/>
      <c r="D146" s="324"/>
      <c r="E146" s="324"/>
      <c r="F146" s="324"/>
      <c r="G146" s="324"/>
      <c r="H146" s="324"/>
      <c r="I146" s="324"/>
      <c r="J146" s="325"/>
    </row>
    <row r="147" spans="1:10" ht="15.75" customHeight="1">
      <c r="A147" s="151"/>
      <c r="B147" s="278"/>
      <c r="C147" s="98">
        <v>2017</v>
      </c>
      <c r="D147" s="108">
        <f>F147+G147</f>
        <v>11181.419240000001</v>
      </c>
      <c r="E147" s="108">
        <v>0</v>
      </c>
      <c r="F147" s="163">
        <v>2270.1</v>
      </c>
      <c r="G147" s="163">
        <v>8911.31924</v>
      </c>
      <c r="H147" s="117">
        <v>0</v>
      </c>
      <c r="I147" s="339" t="s">
        <v>160</v>
      </c>
      <c r="J147" s="279"/>
    </row>
    <row r="148" spans="1:10" ht="15.75" customHeight="1">
      <c r="A148" s="318" t="s">
        <v>69</v>
      </c>
      <c r="B148" s="318" t="s">
        <v>160</v>
      </c>
      <c r="C148" s="95">
        <v>2018</v>
      </c>
      <c r="D148" s="121">
        <f>E148+F148+G148+H148</f>
        <v>10434.928</v>
      </c>
      <c r="E148" s="121">
        <v>0</v>
      </c>
      <c r="F148" s="150">
        <f>2896.4-300</f>
        <v>2596.4</v>
      </c>
      <c r="G148" s="150">
        <f>4512.375+2473.353</f>
        <v>6985.728</v>
      </c>
      <c r="H148" s="122">
        <v>852.8</v>
      </c>
      <c r="I148" s="340"/>
      <c r="J148" s="100"/>
    </row>
    <row r="149" spans="1:10" ht="20.25" customHeight="1">
      <c r="A149" s="318"/>
      <c r="B149" s="318"/>
      <c r="C149" s="46">
        <v>2019</v>
      </c>
      <c r="D149" s="108">
        <f>SUM(F149+G149+H149)</f>
        <v>12769.728000000001</v>
      </c>
      <c r="E149" s="108">
        <v>0</v>
      </c>
      <c r="F149" s="163">
        <v>3039.6</v>
      </c>
      <c r="G149" s="163">
        <f>5703.975+3173.353</f>
        <v>8877.328000000001</v>
      </c>
      <c r="H149" s="123">
        <v>852.8</v>
      </c>
      <c r="I149" s="340"/>
      <c r="J149" s="15"/>
    </row>
    <row r="150" spans="1:11" ht="20.25" customHeight="1" thickBot="1">
      <c r="A150" s="318"/>
      <c r="B150" s="318"/>
      <c r="C150" s="28">
        <v>2020</v>
      </c>
      <c r="D150" s="124">
        <f>F150+G150+H150</f>
        <v>12761.228000000001</v>
      </c>
      <c r="E150" s="124">
        <v>0</v>
      </c>
      <c r="F150" s="164">
        <f>F149</f>
        <v>3039.6</v>
      </c>
      <c r="G150" s="164">
        <f>5695.475+3173.353</f>
        <v>8868.828000000001</v>
      </c>
      <c r="H150" s="126">
        <v>852.8</v>
      </c>
      <c r="I150" s="341"/>
      <c r="J150" s="15"/>
      <c r="K150" t="s">
        <v>43</v>
      </c>
    </row>
    <row r="151" spans="1:10" ht="20.25" customHeight="1" thickBot="1">
      <c r="A151" s="318" t="s">
        <v>72</v>
      </c>
      <c r="B151" s="318" t="s">
        <v>57</v>
      </c>
      <c r="C151" s="94">
        <v>2017</v>
      </c>
      <c r="D151" s="107">
        <f>F151+G151+H151</f>
        <v>19392.76832</v>
      </c>
      <c r="E151" s="107">
        <v>0</v>
      </c>
      <c r="F151" s="149">
        <v>176</v>
      </c>
      <c r="G151" s="149">
        <v>19216.76832</v>
      </c>
      <c r="H151" s="127">
        <v>0</v>
      </c>
      <c r="I151" s="342" t="s">
        <v>57</v>
      </c>
      <c r="J151" s="15"/>
    </row>
    <row r="152" spans="1:10" ht="20.25" customHeight="1">
      <c r="A152" s="318"/>
      <c r="B152" s="318"/>
      <c r="C152" s="27">
        <v>2018</v>
      </c>
      <c r="D152" s="128">
        <f>F152+G152+H152</f>
        <v>18279.775999999998</v>
      </c>
      <c r="E152" s="128">
        <v>0</v>
      </c>
      <c r="F152" s="165">
        <v>227.727</v>
      </c>
      <c r="G152" s="166">
        <f>14823.64+1634.228</f>
        <v>16457.868</v>
      </c>
      <c r="H152" s="129">
        <v>1594.181</v>
      </c>
      <c r="I152" s="343"/>
      <c r="J152" s="100"/>
    </row>
    <row r="153" spans="1:10" ht="20.25" customHeight="1">
      <c r="A153" s="318"/>
      <c r="B153" s="318"/>
      <c r="C153" s="46">
        <v>2019</v>
      </c>
      <c r="D153" s="108">
        <f>F153+G153+H153</f>
        <v>21159.172</v>
      </c>
      <c r="E153" s="108">
        <v>0</v>
      </c>
      <c r="F153" s="163">
        <v>227.727</v>
      </c>
      <c r="G153" s="167">
        <f>17303.036+2034.228</f>
        <v>19337.264</v>
      </c>
      <c r="H153" s="130">
        <f>H152</f>
        <v>1594.181</v>
      </c>
      <c r="I153" s="343"/>
      <c r="J153" s="15"/>
    </row>
    <row r="154" spans="1:10" ht="20.25" customHeight="1">
      <c r="A154" s="318"/>
      <c r="B154" s="318"/>
      <c r="C154" s="93">
        <v>2020</v>
      </c>
      <c r="D154" s="131">
        <f>F154+G154+H154</f>
        <v>21125.372</v>
      </c>
      <c r="E154" s="131">
        <v>0</v>
      </c>
      <c r="F154" s="148">
        <f>F153</f>
        <v>227.727</v>
      </c>
      <c r="G154" s="168">
        <f>17269.236+2034.228</f>
        <v>19303.464</v>
      </c>
      <c r="H154" s="132">
        <f>H153</f>
        <v>1594.181</v>
      </c>
      <c r="I154" s="343"/>
      <c r="J154" s="15"/>
    </row>
    <row r="155" spans="1:10" ht="20.25" customHeight="1">
      <c r="A155" s="318" t="s">
        <v>78</v>
      </c>
      <c r="B155" s="318" t="s">
        <v>60</v>
      </c>
      <c r="C155" s="98">
        <v>2017</v>
      </c>
      <c r="D155" s="108">
        <f>F155+G155</f>
        <v>7571.59784</v>
      </c>
      <c r="E155" s="108">
        <v>0</v>
      </c>
      <c r="F155" s="163">
        <v>2218.895</v>
      </c>
      <c r="G155" s="163">
        <v>5352.70284</v>
      </c>
      <c r="H155" s="114">
        <v>0</v>
      </c>
      <c r="I155" s="420" t="s">
        <v>60</v>
      </c>
      <c r="J155" s="97"/>
    </row>
    <row r="156" spans="1:10" ht="20.25" customHeight="1">
      <c r="A156" s="318"/>
      <c r="B156" s="318"/>
      <c r="C156" s="98">
        <v>2018</v>
      </c>
      <c r="D156" s="108">
        <f>E156+F156+G156+H156</f>
        <v>7572.027000000001</v>
      </c>
      <c r="E156" s="108">
        <v>0</v>
      </c>
      <c r="F156" s="163">
        <f>2317.163+300</f>
        <v>2617.163</v>
      </c>
      <c r="G156" s="163">
        <f>2416.033+1906.281</f>
        <v>4322.314</v>
      </c>
      <c r="H156" s="114">
        <v>632.55</v>
      </c>
      <c r="I156" s="420"/>
      <c r="J156" s="100"/>
    </row>
    <row r="157" spans="1:10" ht="20.25" customHeight="1">
      <c r="A157" s="318"/>
      <c r="B157" s="318"/>
      <c r="C157" s="98">
        <v>2019</v>
      </c>
      <c r="D157" s="108">
        <f>SUM(E157:G157)+H157</f>
        <v>8479.036</v>
      </c>
      <c r="E157" s="108">
        <v>0</v>
      </c>
      <c r="F157" s="163">
        <v>2431.672</v>
      </c>
      <c r="G157" s="163">
        <f>3008.533+2406.281</f>
        <v>5414.814</v>
      </c>
      <c r="H157" s="114">
        <f>H156</f>
        <v>632.55</v>
      </c>
      <c r="I157" s="420"/>
      <c r="J157" s="100"/>
    </row>
    <row r="158" spans="1:10" ht="20.25" customHeight="1">
      <c r="A158" s="318"/>
      <c r="B158" s="318"/>
      <c r="C158" s="98">
        <v>2020</v>
      </c>
      <c r="D158" s="108">
        <f>SUM(E158:G158)+H158</f>
        <v>8471.536</v>
      </c>
      <c r="E158" s="108">
        <v>0</v>
      </c>
      <c r="F158" s="163">
        <f>F157</f>
        <v>2431.672</v>
      </c>
      <c r="G158" s="163">
        <f>3001.033+2406.281</f>
        <v>5407.314</v>
      </c>
      <c r="H158" s="114">
        <f>H156</f>
        <v>632.55</v>
      </c>
      <c r="I158" s="420"/>
      <c r="J158" s="100"/>
    </row>
    <row r="159" spans="1:10" ht="20.25" customHeight="1">
      <c r="A159" s="318" t="s">
        <v>79</v>
      </c>
      <c r="B159" s="318" t="s">
        <v>61</v>
      </c>
      <c r="C159" s="98">
        <v>2017</v>
      </c>
      <c r="D159" s="108">
        <f>F159+G159+H159</f>
        <v>7311.10506</v>
      </c>
      <c r="E159" s="108">
        <v>0</v>
      </c>
      <c r="F159" s="163">
        <v>1796.192</v>
      </c>
      <c r="G159" s="163">
        <v>5514.91306</v>
      </c>
      <c r="H159" s="114">
        <v>0</v>
      </c>
      <c r="I159" s="339" t="s">
        <v>61</v>
      </c>
      <c r="J159" s="100"/>
    </row>
    <row r="160" spans="1:10" ht="20.25" customHeight="1">
      <c r="A160" s="318"/>
      <c r="B160" s="318"/>
      <c r="C160" s="95">
        <v>2018</v>
      </c>
      <c r="D160" s="121">
        <f>E160+F160+G160+H160</f>
        <v>5950.774</v>
      </c>
      <c r="E160" s="121">
        <v>0</v>
      </c>
      <c r="F160" s="150">
        <v>1544.776</v>
      </c>
      <c r="G160" s="150">
        <f>2967.691+1252.257</f>
        <v>4219.948</v>
      </c>
      <c r="H160" s="133">
        <v>186.05</v>
      </c>
      <c r="I160" s="340"/>
      <c r="J160" s="105"/>
    </row>
    <row r="161" spans="1:10" ht="20.25" customHeight="1">
      <c r="A161" s="318"/>
      <c r="B161" s="318"/>
      <c r="C161" s="46">
        <v>2019</v>
      </c>
      <c r="D161" s="108">
        <f>SUM(E161:G161)+H161</f>
        <v>7116.613</v>
      </c>
      <c r="E161" s="108">
        <v>0</v>
      </c>
      <c r="F161" s="163">
        <v>1621.115</v>
      </c>
      <c r="G161" s="163">
        <f>1552.257+3757.191</f>
        <v>5309.448</v>
      </c>
      <c r="H161" s="130">
        <f>H160</f>
        <v>186.05</v>
      </c>
      <c r="I161" s="340"/>
      <c r="J161" s="105"/>
    </row>
    <row r="162" spans="1:10" ht="20.25" customHeight="1" thickBot="1">
      <c r="A162" s="318"/>
      <c r="B162" s="318"/>
      <c r="C162" s="28">
        <v>2020</v>
      </c>
      <c r="D162" s="124">
        <f>SUM(E162:G162)+H162</f>
        <v>7106.313</v>
      </c>
      <c r="E162" s="124">
        <v>0</v>
      </c>
      <c r="F162" s="164">
        <v>1621.115</v>
      </c>
      <c r="G162" s="164">
        <f>3746.891+1552.257</f>
        <v>5299.148</v>
      </c>
      <c r="H162" s="134">
        <f>H161</f>
        <v>186.05</v>
      </c>
      <c r="I162" s="341"/>
      <c r="J162" s="15"/>
    </row>
    <row r="163" spans="1:10" ht="15.75" thickBot="1">
      <c r="A163" s="318" t="s">
        <v>117</v>
      </c>
      <c r="B163" s="318" t="s">
        <v>62</v>
      </c>
      <c r="C163" s="94">
        <v>2017</v>
      </c>
      <c r="D163" s="107">
        <f>F163+G163</f>
        <v>1787.53995</v>
      </c>
      <c r="E163" s="107">
        <v>0</v>
      </c>
      <c r="F163" s="149">
        <v>0</v>
      </c>
      <c r="G163" s="149">
        <v>1787.53995</v>
      </c>
      <c r="H163" s="135">
        <v>0</v>
      </c>
      <c r="I163" s="342" t="s">
        <v>62</v>
      </c>
      <c r="J163" s="15"/>
    </row>
    <row r="164" spans="1:10" ht="15">
      <c r="A164" s="318"/>
      <c r="B164" s="318"/>
      <c r="C164" s="27">
        <v>2018</v>
      </c>
      <c r="D164" s="128">
        <f>E164+F164+G164+H164</f>
        <v>1964.623</v>
      </c>
      <c r="E164" s="128">
        <v>0</v>
      </c>
      <c r="F164" s="165">
        <v>0</v>
      </c>
      <c r="G164" s="165">
        <f>1396.513</f>
        <v>1396.513</v>
      </c>
      <c r="H164" s="129">
        <v>568.11</v>
      </c>
      <c r="I164" s="343"/>
      <c r="J164" s="100"/>
    </row>
    <row r="165" spans="1:10" ht="15">
      <c r="A165" s="318"/>
      <c r="B165" s="318"/>
      <c r="C165" s="46">
        <v>2019</v>
      </c>
      <c r="D165" s="108">
        <f>SUM(E165:G165)+H165</f>
        <v>2361.023</v>
      </c>
      <c r="E165" s="108">
        <v>0</v>
      </c>
      <c r="F165" s="163">
        <v>0</v>
      </c>
      <c r="G165" s="163">
        <v>1792.913</v>
      </c>
      <c r="H165" s="130">
        <f>H164</f>
        <v>568.11</v>
      </c>
      <c r="I165" s="343"/>
      <c r="J165" s="15"/>
    </row>
    <row r="166" spans="1:10" ht="15.75" thickBot="1">
      <c r="A166" s="318"/>
      <c r="B166" s="318"/>
      <c r="C166" s="28">
        <v>2020</v>
      </c>
      <c r="D166" s="124">
        <f>SUM(E166:G166)+H167</f>
        <v>1789.313</v>
      </c>
      <c r="E166" s="124">
        <v>0</v>
      </c>
      <c r="F166" s="164">
        <v>0</v>
      </c>
      <c r="G166" s="164">
        <v>1789.313</v>
      </c>
      <c r="H166" s="134">
        <f>H165</f>
        <v>568.11</v>
      </c>
      <c r="I166" s="344"/>
      <c r="J166" s="15"/>
    </row>
    <row r="167" spans="1:10" ht="15.75" thickBot="1">
      <c r="A167" s="318" t="s">
        <v>118</v>
      </c>
      <c r="B167" s="318" t="s">
        <v>63</v>
      </c>
      <c r="C167" s="94">
        <v>2017</v>
      </c>
      <c r="D167" s="107">
        <f>F167+G167</f>
        <v>3025.10411</v>
      </c>
      <c r="E167" s="107">
        <v>0</v>
      </c>
      <c r="F167" s="149">
        <v>1177.145</v>
      </c>
      <c r="G167" s="149">
        <v>1847.95911</v>
      </c>
      <c r="H167" s="135">
        <v>0</v>
      </c>
      <c r="I167" s="345" t="s">
        <v>63</v>
      </c>
      <c r="J167" s="15"/>
    </row>
    <row r="168" spans="1:10" ht="15">
      <c r="A168" s="318"/>
      <c r="B168" s="318"/>
      <c r="C168" s="27">
        <v>2018</v>
      </c>
      <c r="D168" s="128">
        <f>E168+F168+G168</f>
        <v>2601.6320000000005</v>
      </c>
      <c r="E168" s="128">
        <v>0</v>
      </c>
      <c r="F168" s="165">
        <v>1158.582</v>
      </c>
      <c r="G168" s="165">
        <f>872.82+570.23</f>
        <v>1443.0500000000002</v>
      </c>
      <c r="H168" s="129">
        <v>0</v>
      </c>
      <c r="I168" s="346"/>
      <c r="J168" s="100"/>
    </row>
    <row r="169" spans="1:10" ht="15" customHeight="1">
      <c r="A169" s="318"/>
      <c r="B169" s="318"/>
      <c r="C169" s="46">
        <v>2019</v>
      </c>
      <c r="D169" s="108">
        <f>SUM(E169:G169)</f>
        <v>3058.886</v>
      </c>
      <c r="E169" s="108">
        <v>0</v>
      </c>
      <c r="F169" s="163">
        <v>1215.836</v>
      </c>
      <c r="G169" s="163">
        <f>670.23+1172.82</f>
        <v>1843.05</v>
      </c>
      <c r="H169" s="130">
        <v>0</v>
      </c>
      <c r="I169" s="346"/>
      <c r="J169" s="15"/>
    </row>
    <row r="170" spans="1:10" ht="15">
      <c r="A170" s="318"/>
      <c r="B170" s="318"/>
      <c r="C170" s="93">
        <v>2020</v>
      </c>
      <c r="D170" s="131">
        <f>SUM(E170:G170)</f>
        <v>3058.886</v>
      </c>
      <c r="E170" s="131">
        <v>0</v>
      </c>
      <c r="F170" s="148">
        <v>1215.836</v>
      </c>
      <c r="G170" s="148">
        <f>670.23+1172.82</f>
        <v>1843.05</v>
      </c>
      <c r="H170" s="132">
        <v>0</v>
      </c>
      <c r="I170" s="346"/>
      <c r="J170" s="15"/>
    </row>
    <row r="171" spans="1:10" ht="15">
      <c r="A171" s="318" t="s">
        <v>119</v>
      </c>
      <c r="B171" s="318" t="s">
        <v>56</v>
      </c>
      <c r="C171" s="98">
        <v>2017</v>
      </c>
      <c r="D171" s="108">
        <f>F171+G171</f>
        <v>9997.699139999999</v>
      </c>
      <c r="E171" s="108">
        <v>0</v>
      </c>
      <c r="F171" s="163">
        <v>1384.168</v>
      </c>
      <c r="G171" s="163">
        <v>8613.53114</v>
      </c>
      <c r="H171" s="114">
        <v>0</v>
      </c>
      <c r="I171" s="427" t="s">
        <v>56</v>
      </c>
      <c r="J171" s="15"/>
    </row>
    <row r="172" spans="1:10" ht="15">
      <c r="A172" s="318"/>
      <c r="B172" s="318"/>
      <c r="C172" s="98">
        <v>2018</v>
      </c>
      <c r="D172" s="108">
        <f>E172+F172+G172+H172</f>
        <v>9375.577000000001</v>
      </c>
      <c r="E172" s="108">
        <v>0</v>
      </c>
      <c r="F172" s="163">
        <v>1351.679</v>
      </c>
      <c r="G172" s="163">
        <f>6098.603+1066.795</f>
        <v>7165.398</v>
      </c>
      <c r="H172" s="114">
        <v>858.5</v>
      </c>
      <c r="I172" s="427"/>
      <c r="J172" s="100"/>
    </row>
    <row r="173" spans="1:10" ht="15">
      <c r="A173" s="318"/>
      <c r="B173" s="318"/>
      <c r="C173" s="98">
        <v>2019</v>
      </c>
      <c r="D173" s="108">
        <f>SUM(E173:G173)+H173</f>
        <v>11367.375000000002</v>
      </c>
      <c r="E173" s="108">
        <v>0</v>
      </c>
      <c r="F173" s="163">
        <v>1418.477</v>
      </c>
      <c r="G173" s="163">
        <f>1366.795+7723.603</f>
        <v>9090.398000000001</v>
      </c>
      <c r="H173" s="114">
        <f>H172</f>
        <v>858.5</v>
      </c>
      <c r="I173" s="427"/>
      <c r="J173" s="18"/>
    </row>
    <row r="174" spans="1:10" ht="15">
      <c r="A174" s="318"/>
      <c r="B174" s="318"/>
      <c r="C174" s="98">
        <v>2020</v>
      </c>
      <c r="D174" s="108">
        <f>E174+F174+G174</f>
        <v>10433.875000000002</v>
      </c>
      <c r="E174" s="108">
        <v>0</v>
      </c>
      <c r="F174" s="163">
        <f>F173</f>
        <v>1418.477</v>
      </c>
      <c r="G174" s="163">
        <f>7648.603+1366.795</f>
        <v>9015.398000000001</v>
      </c>
      <c r="H174" s="114">
        <f>H173</f>
        <v>858.5</v>
      </c>
      <c r="I174" s="427"/>
      <c r="J174" s="18"/>
    </row>
    <row r="175" spans="1:10" ht="15">
      <c r="A175" s="319" t="s">
        <v>200</v>
      </c>
      <c r="B175" s="318" t="s">
        <v>193</v>
      </c>
      <c r="C175" s="16">
        <v>2017</v>
      </c>
      <c r="D175" s="108">
        <f>G175</f>
        <v>11000</v>
      </c>
      <c r="E175" s="108">
        <v>0</v>
      </c>
      <c r="F175" s="163">
        <v>0</v>
      </c>
      <c r="G175" s="163">
        <v>11000</v>
      </c>
      <c r="H175" s="114">
        <v>0</v>
      </c>
      <c r="I175" s="111"/>
      <c r="J175" s="100"/>
    </row>
    <row r="176" spans="1:10" ht="14.25" customHeight="1">
      <c r="A176" s="319"/>
      <c r="B176" s="318"/>
      <c r="C176" s="16">
        <v>2018</v>
      </c>
      <c r="D176" s="108">
        <v>0</v>
      </c>
      <c r="E176" s="108">
        <v>0</v>
      </c>
      <c r="F176" s="163">
        <v>0</v>
      </c>
      <c r="G176" s="163">
        <v>0</v>
      </c>
      <c r="H176" s="114">
        <v>0</v>
      </c>
      <c r="I176" s="111"/>
      <c r="J176" s="100"/>
    </row>
    <row r="177" spans="1:10" ht="15">
      <c r="A177" s="319"/>
      <c r="B177" s="318"/>
      <c r="C177" s="16">
        <v>2019</v>
      </c>
      <c r="D177" s="108">
        <v>0</v>
      </c>
      <c r="E177" s="108">
        <v>0</v>
      </c>
      <c r="F177" s="163">
        <v>0</v>
      </c>
      <c r="G177" s="163">
        <v>0</v>
      </c>
      <c r="H177" s="114">
        <v>0</v>
      </c>
      <c r="I177" s="111"/>
      <c r="J177" s="100"/>
    </row>
    <row r="178" spans="1:10" ht="15">
      <c r="A178" s="319"/>
      <c r="B178" s="318"/>
      <c r="C178" s="112">
        <v>2020</v>
      </c>
      <c r="D178" s="146">
        <v>0</v>
      </c>
      <c r="E178" s="146">
        <v>0</v>
      </c>
      <c r="F178" s="169">
        <v>0</v>
      </c>
      <c r="G178" s="169">
        <v>0</v>
      </c>
      <c r="H178" s="146">
        <v>0</v>
      </c>
      <c r="I178" s="111"/>
      <c r="J178" s="100"/>
    </row>
    <row r="179" spans="1:10" ht="15">
      <c r="A179" s="320" t="s">
        <v>179</v>
      </c>
      <c r="B179" s="320"/>
      <c r="C179" s="96">
        <v>2017</v>
      </c>
      <c r="D179" s="136">
        <f>F179+G179</f>
        <v>71267.23366</v>
      </c>
      <c r="E179" s="136">
        <v>0</v>
      </c>
      <c r="F179" s="137">
        <f>F171+F167+F159+F155+F151+F147</f>
        <v>9022.5</v>
      </c>
      <c r="G179" s="137">
        <f>G171+G167+G163+G159+G155+G151+G147+G175</f>
        <v>62244.73366</v>
      </c>
      <c r="H179" s="138">
        <v>0</v>
      </c>
      <c r="I179" s="109"/>
      <c r="J179" s="18"/>
    </row>
    <row r="180" spans="1:10" ht="15">
      <c r="A180" s="320"/>
      <c r="B180" s="320"/>
      <c r="C180" s="17">
        <v>2018</v>
      </c>
      <c r="D180" s="20">
        <f>E180+F180+G180</f>
        <v>51487.14600000001</v>
      </c>
      <c r="E180" s="20">
        <f>E115+E119+E123+E127+E129+E130+E137+E138+E139+E145+E149+E153+E157+E161+E162+E164+E168+E172+E141</f>
        <v>0</v>
      </c>
      <c r="F180" s="20">
        <f>F148+F152+F156+F160+F168+F172</f>
        <v>9496.327000000001</v>
      </c>
      <c r="G180" s="20">
        <f>G148+G152+G156+G160+G164+G168+G172</f>
        <v>41990.819</v>
      </c>
      <c r="H180" s="139">
        <f>H172+H168+H164+H160+H156+H152+H148</f>
        <v>4692.191</v>
      </c>
      <c r="I180" s="59"/>
      <c r="J180" s="100"/>
    </row>
    <row r="181" spans="1:10" ht="15">
      <c r="A181" s="320"/>
      <c r="B181" s="320"/>
      <c r="C181" s="17">
        <v>2019</v>
      </c>
      <c r="D181" s="20">
        <f>E181+F181+G181</f>
        <v>61619.64200000001</v>
      </c>
      <c r="E181" s="20">
        <f>E113+E117+E121+E125+E131+E142+E146+E150+E154+E158+E165+E169+E173</f>
        <v>0</v>
      </c>
      <c r="F181" s="20">
        <f>F149+F153+F157+F161+F169+F173</f>
        <v>9954.427</v>
      </c>
      <c r="G181" s="118">
        <f>G149+G153+G157+G161+G165+G169+G173</f>
        <v>51665.21500000001</v>
      </c>
      <c r="H181" s="139">
        <f>H173+H169+H165+H161+H157+H153+H149</f>
        <v>4692.191</v>
      </c>
      <c r="I181" s="59"/>
      <c r="J181" s="57"/>
    </row>
    <row r="182" spans="1:10" ht="15">
      <c r="A182" s="320"/>
      <c r="B182" s="320"/>
      <c r="C182" s="283">
        <v>2020</v>
      </c>
      <c r="D182" s="136">
        <f>E182+F182+G182</f>
        <v>61480.94200000001</v>
      </c>
      <c r="E182" s="136">
        <f>E114+E122+E126+E135+E144+E148+E152+E156+E160+E166+E170+E174</f>
        <v>0</v>
      </c>
      <c r="F182" s="136">
        <f>F150+F154+F158+F162+F170+F174</f>
        <v>9954.427</v>
      </c>
      <c r="G182" s="137">
        <f>G150+G154+G158+G162+G166+G170+G174</f>
        <v>51526.51500000001</v>
      </c>
      <c r="H182" s="295">
        <f>H174+H170+H166+H162+H158+H154+H150</f>
        <v>4692.191</v>
      </c>
      <c r="I182" s="296"/>
      <c r="J182" s="57"/>
    </row>
    <row r="183" spans="1:10" ht="15">
      <c r="A183" s="62"/>
      <c r="B183" s="293"/>
      <c r="C183" s="300"/>
      <c r="D183" s="300"/>
      <c r="E183" s="300"/>
      <c r="F183" s="300"/>
      <c r="G183" s="300"/>
      <c r="H183" s="300"/>
      <c r="I183" s="300"/>
      <c r="J183" s="294"/>
    </row>
    <row r="184" spans="1:10" ht="14.25" customHeight="1">
      <c r="A184" s="297" t="s">
        <v>104</v>
      </c>
      <c r="B184" s="298"/>
      <c r="C184" s="299"/>
      <c r="D184" s="299"/>
      <c r="E184" s="299"/>
      <c r="F184" s="299"/>
      <c r="G184" s="299"/>
      <c r="H184" s="299"/>
      <c r="I184" s="299"/>
      <c r="J184" s="277"/>
    </row>
    <row r="185" spans="1:10" ht="15">
      <c r="A185" s="284" t="s">
        <v>157</v>
      </c>
      <c r="B185" s="270" t="s">
        <v>158</v>
      </c>
      <c r="C185" s="272"/>
      <c r="D185" s="272"/>
      <c r="E185" s="272"/>
      <c r="F185" s="272"/>
      <c r="G185" s="272"/>
      <c r="H185" s="272"/>
      <c r="I185" s="272"/>
      <c r="J185" s="271"/>
    </row>
    <row r="186" spans="1:10" ht="28.5" customHeight="1" hidden="1">
      <c r="A186" s="285"/>
      <c r="B186" s="441"/>
      <c r="C186" s="442"/>
      <c r="D186" s="442"/>
      <c r="E186" s="442"/>
      <c r="F186" s="442"/>
      <c r="G186" s="442"/>
      <c r="H186" s="442"/>
      <c r="I186" s="442"/>
      <c r="J186" s="443"/>
    </row>
    <row r="187" spans="1:10" ht="21" customHeight="1">
      <c r="A187" s="444" t="s">
        <v>105</v>
      </c>
      <c r="B187" s="444" t="s">
        <v>159</v>
      </c>
      <c r="C187" s="141">
        <v>2017</v>
      </c>
      <c r="D187" s="143">
        <f>F187</f>
        <v>16.3</v>
      </c>
      <c r="E187" s="143">
        <v>0</v>
      </c>
      <c r="F187" s="143">
        <v>16.3</v>
      </c>
      <c r="G187" s="144">
        <v>0</v>
      </c>
      <c r="H187" s="144">
        <v>0</v>
      </c>
      <c r="I187" s="113"/>
      <c r="J187" s="113"/>
    </row>
    <row r="188" spans="1:10" ht="18.75" customHeight="1">
      <c r="A188" s="444"/>
      <c r="B188" s="444"/>
      <c r="C188" s="281">
        <v>2018</v>
      </c>
      <c r="D188" s="108">
        <f>SUM(E188:G188)</f>
        <v>16.2</v>
      </c>
      <c r="E188" s="20">
        <v>0</v>
      </c>
      <c r="F188" s="110">
        <v>16.2</v>
      </c>
      <c r="G188" s="108">
        <v>0</v>
      </c>
      <c r="H188" s="108">
        <v>0</v>
      </c>
      <c r="I188" s="14"/>
      <c r="J188" s="113"/>
    </row>
    <row r="189" spans="1:10" ht="15">
      <c r="A189" s="444"/>
      <c r="B189" s="444"/>
      <c r="C189" s="281">
        <v>2019</v>
      </c>
      <c r="D189" s="108">
        <f>SUM(E189:G189)</f>
        <v>16.2</v>
      </c>
      <c r="E189" s="20">
        <v>0</v>
      </c>
      <c r="F189" s="110">
        <v>16.2</v>
      </c>
      <c r="G189" s="108">
        <v>0</v>
      </c>
      <c r="H189" s="108">
        <v>0</v>
      </c>
      <c r="I189" s="14"/>
      <c r="J189" s="151"/>
    </row>
    <row r="190" spans="1:10" ht="15">
      <c r="A190" s="444"/>
      <c r="B190" s="444"/>
      <c r="C190" s="281">
        <v>2020</v>
      </c>
      <c r="D190" s="108">
        <f>SUM(E190:G190)</f>
        <v>16.2</v>
      </c>
      <c r="E190" s="20">
        <v>0</v>
      </c>
      <c r="F190" s="110">
        <v>16.2</v>
      </c>
      <c r="G190" s="108">
        <v>0</v>
      </c>
      <c r="H190" s="108">
        <v>0</v>
      </c>
      <c r="I190" s="14"/>
      <c r="J190" s="151"/>
    </row>
    <row r="191" spans="1:10" ht="14.25" customHeight="1">
      <c r="A191" s="320" t="s">
        <v>179</v>
      </c>
      <c r="B191" s="320"/>
      <c r="C191" s="282">
        <v>2017</v>
      </c>
      <c r="D191" s="286">
        <f>F191</f>
        <v>16.3</v>
      </c>
      <c r="E191" s="286">
        <v>0</v>
      </c>
      <c r="F191" s="287">
        <f>F187</f>
        <v>16.3</v>
      </c>
      <c r="G191" s="121">
        <v>0</v>
      </c>
      <c r="H191" s="121">
        <v>0</v>
      </c>
      <c r="I191" s="288"/>
      <c r="J191" s="105"/>
    </row>
    <row r="192" spans="1:10" ht="15">
      <c r="A192" s="320"/>
      <c r="B192" s="320"/>
      <c r="C192" s="92">
        <v>2018</v>
      </c>
      <c r="D192" s="20">
        <f>E192+F192+G192</f>
        <v>16.2</v>
      </c>
      <c r="E192" s="20">
        <f>E122+E126+E131+E134+E138+E139+E141+E148+E149+E150+E157+E161+E165+E169+E173+E174+E180+E183+E188+E152</f>
        <v>0</v>
      </c>
      <c r="F192" s="20">
        <f aca="true" t="shared" si="4" ref="F192:G194">F188</f>
        <v>16.2</v>
      </c>
      <c r="G192" s="20">
        <v>0</v>
      </c>
      <c r="H192" s="145">
        <v>0</v>
      </c>
      <c r="I192" s="59"/>
      <c r="J192" s="100"/>
    </row>
    <row r="193" spans="1:10" ht="15">
      <c r="A193" s="320"/>
      <c r="B193" s="320"/>
      <c r="C193" s="92">
        <v>2019</v>
      </c>
      <c r="D193" s="20">
        <f>E193+F193+G193</f>
        <v>16.6</v>
      </c>
      <c r="E193" s="20">
        <f>E123+E127+E132+E135+E142+E153+E158+E162+E166+E170+E181+E184+E189</f>
        <v>0</v>
      </c>
      <c r="F193" s="20">
        <f>16.6</f>
        <v>16.6</v>
      </c>
      <c r="G193" s="20">
        <f t="shared" si="4"/>
        <v>0</v>
      </c>
      <c r="H193" s="145">
        <v>0</v>
      </c>
      <c r="I193" s="59"/>
      <c r="J193" s="57"/>
    </row>
    <row r="194" spans="1:10" ht="15">
      <c r="A194" s="320"/>
      <c r="B194" s="320"/>
      <c r="C194" s="92">
        <v>2020</v>
      </c>
      <c r="D194" s="20">
        <f>E194+F194+G194</f>
        <v>16.6</v>
      </c>
      <c r="E194" s="20">
        <f>E125+E129+E133+E137+E146+E156+E160+E164+E168+E172+E182+E185+E190</f>
        <v>0</v>
      </c>
      <c r="F194" s="20">
        <f>16.6</f>
        <v>16.6</v>
      </c>
      <c r="G194" s="20">
        <f t="shared" si="4"/>
        <v>0</v>
      </c>
      <c r="H194" s="145">
        <v>0</v>
      </c>
      <c r="I194" s="59"/>
      <c r="J194" s="57"/>
    </row>
    <row r="195" spans="1:10" ht="15">
      <c r="A195" s="320" t="s">
        <v>64</v>
      </c>
      <c r="B195" s="320"/>
      <c r="C195" s="92">
        <v>2017</v>
      </c>
      <c r="D195" s="20">
        <f>G195+F195</f>
        <v>83485.04676000001</v>
      </c>
      <c r="E195" s="20">
        <v>0</v>
      </c>
      <c r="F195" s="20">
        <f>F179+F191</f>
        <v>9038.8</v>
      </c>
      <c r="G195" s="20">
        <f>G191+G179+G140+G128+G78</f>
        <v>74446.24676000001</v>
      </c>
      <c r="H195" s="145">
        <v>0</v>
      </c>
      <c r="I195" s="102"/>
      <c r="J195" s="57"/>
    </row>
    <row r="196" spans="1:10" ht="14.25" customHeight="1">
      <c r="A196" s="320"/>
      <c r="B196" s="320"/>
      <c r="C196" s="17">
        <v>2018</v>
      </c>
      <c r="D196" s="142">
        <f>E196+F196+G196+H196</f>
        <v>69085.41500000001</v>
      </c>
      <c r="E196" s="142">
        <f>SUM(E15+E19+E24+E28+E34+E41+E48+E52+E56+E60+E63+E70+E109+E113+E117+E125+E137+E148+E152+E156+E160+E164+E168+E172+E188)</f>
        <v>0</v>
      </c>
      <c r="F196" s="142">
        <f>SUM(F15+F19+F24+F28+F34+F41+F48+F52+F56+F60+F63+F70+F109+F113+F117+F125+F137+F148+F152+F156+F160+F164+F168+F172+F188)</f>
        <v>9512.527000000002</v>
      </c>
      <c r="G196" s="142">
        <f>G180+G141+G129+G79</f>
        <v>54880.697</v>
      </c>
      <c r="H196" s="92">
        <f>H180</f>
        <v>4692.191</v>
      </c>
      <c r="I196" s="53"/>
      <c r="J196" s="99"/>
    </row>
    <row r="197" spans="1:10" ht="15">
      <c r="A197" s="320"/>
      <c r="B197" s="320"/>
      <c r="C197" s="17">
        <v>2019</v>
      </c>
      <c r="D197" s="162">
        <f>F197+G197+H197</f>
        <v>73440.83600000001</v>
      </c>
      <c r="E197" s="142">
        <f>SUM(E16+E20+E25+E29+E35+E43+E49+E53+E57+E61+E66+E71+E111+E114+E118+E126+E138+E149+E153+E157+E161+E165+E169+E173+E189)</f>
        <v>0</v>
      </c>
      <c r="F197" s="142">
        <f>F181+F193</f>
        <v>9971.027</v>
      </c>
      <c r="G197" s="142">
        <f>G181+G142+G130+G80</f>
        <v>58777.61800000001</v>
      </c>
      <c r="H197" s="92">
        <f>H181</f>
        <v>4692.191</v>
      </c>
      <c r="I197" s="14"/>
      <c r="J197" s="15"/>
    </row>
    <row r="198" spans="1:10" ht="15">
      <c r="A198" s="320"/>
      <c r="B198" s="320"/>
      <c r="C198" s="17">
        <v>2020</v>
      </c>
      <c r="D198" s="162">
        <f>F198+G198+H198</f>
        <v>73302.13600000001</v>
      </c>
      <c r="E198" s="142">
        <f>SUM(E17+E21+E26+E30+E36+E45+E50+E54+E58+E62+E68+E77+E115+E119+E127+E139+E150+E154+E158+E162+E166+E170+E174+E190)</f>
        <v>0</v>
      </c>
      <c r="F198" s="142">
        <f>F182+F194</f>
        <v>9971.027</v>
      </c>
      <c r="G198" s="142">
        <f>G182+G143+G131+G81</f>
        <v>58638.918000000005</v>
      </c>
      <c r="H198" s="92">
        <f>H182</f>
        <v>4692.191</v>
      </c>
      <c r="I198" s="53"/>
      <c r="J198" s="15"/>
    </row>
    <row r="199" spans="1:10" ht="15">
      <c r="A199" s="320"/>
      <c r="B199" s="320"/>
      <c r="C199" s="92" t="s">
        <v>186</v>
      </c>
      <c r="D199" s="64">
        <f>SUM(D196:D198)</f>
        <v>215828.38700000005</v>
      </c>
      <c r="E199" s="64">
        <f>SUM(E196:E198)</f>
        <v>0</v>
      </c>
      <c r="F199" s="64">
        <f>SUM(F196:F198)</f>
        <v>29454.581000000006</v>
      </c>
      <c r="G199" s="64">
        <f>SUM(G196:G198)</f>
        <v>172297.233</v>
      </c>
      <c r="H199" s="92">
        <f>H198+H197+H196</f>
        <v>14076.573</v>
      </c>
      <c r="I199" s="14"/>
      <c r="J199" s="15"/>
    </row>
    <row r="200" spans="1:10" ht="15">
      <c r="A200" s="320"/>
      <c r="B200" s="320"/>
      <c r="J200" s="15"/>
    </row>
    <row r="201" ht="15">
      <c r="C201" s="21"/>
    </row>
  </sheetData>
  <sheetProtection/>
  <mergeCells count="143">
    <mergeCell ref="A191:B194"/>
    <mergeCell ref="A195:B200"/>
    <mergeCell ref="I66:I68"/>
    <mergeCell ref="B73:B77"/>
    <mergeCell ref="B186:J186"/>
    <mergeCell ref="A187:A190"/>
    <mergeCell ref="B187:B190"/>
    <mergeCell ref="I69:I72"/>
    <mergeCell ref="J69:J72"/>
    <mergeCell ref="J51:J54"/>
    <mergeCell ref="A63:A68"/>
    <mergeCell ref="B63:B68"/>
    <mergeCell ref="J48:J50"/>
    <mergeCell ref="A55:A58"/>
    <mergeCell ref="J55:J58"/>
    <mergeCell ref="A59:A62"/>
    <mergeCell ref="I55:I58"/>
    <mergeCell ref="I14:I17"/>
    <mergeCell ref="J14:J17"/>
    <mergeCell ref="A18:A22"/>
    <mergeCell ref="I18:I22"/>
    <mergeCell ref="E21:E22"/>
    <mergeCell ref="F21:F22"/>
    <mergeCell ref="G21:G22"/>
    <mergeCell ref="H21:H22"/>
    <mergeCell ref="A73:A77"/>
    <mergeCell ref="B83:J83"/>
    <mergeCell ref="I171:I174"/>
    <mergeCell ref="J73:J77"/>
    <mergeCell ref="C73:C74"/>
    <mergeCell ref="I147:I150"/>
    <mergeCell ref="A104:A107"/>
    <mergeCell ref="B104:B107"/>
    <mergeCell ref="I155:I158"/>
    <mergeCell ref="A82:J82"/>
    <mergeCell ref="I136:I139"/>
    <mergeCell ref="I125:I127"/>
    <mergeCell ref="C99:C100"/>
    <mergeCell ref="A95:A98"/>
    <mergeCell ref="A31:A36"/>
    <mergeCell ref="B37:B46"/>
    <mergeCell ref="C37:C40"/>
    <mergeCell ref="J85:J128"/>
    <mergeCell ref="B27:B30"/>
    <mergeCell ref="J28:J30"/>
    <mergeCell ref="C86:C87"/>
    <mergeCell ref="J37:J45"/>
    <mergeCell ref="B31:B36"/>
    <mergeCell ref="J59:J62"/>
    <mergeCell ref="B69:B72"/>
    <mergeCell ref="I113:I115"/>
    <mergeCell ref="C21:C22"/>
    <mergeCell ref="D21:D22"/>
    <mergeCell ref="I23:I26"/>
    <mergeCell ref="C41:C42"/>
    <mergeCell ref="C43:C44"/>
    <mergeCell ref="B91:B94"/>
    <mergeCell ref="A23:A26"/>
    <mergeCell ref="B84:J84"/>
    <mergeCell ref="J63:J68"/>
    <mergeCell ref="B95:B98"/>
    <mergeCell ref="J34:J36"/>
    <mergeCell ref="C45:C46"/>
    <mergeCell ref="B55:B58"/>
    <mergeCell ref="I51:I54"/>
    <mergeCell ref="B59:B62"/>
    <mergeCell ref="I59:I62"/>
    <mergeCell ref="E7:G7"/>
    <mergeCell ref="B12:J12"/>
    <mergeCell ref="A11:J11"/>
    <mergeCell ref="J19:J22"/>
    <mergeCell ref="J23:J26"/>
    <mergeCell ref="C31:C33"/>
    <mergeCell ref="B13:J13"/>
    <mergeCell ref="B23:B26"/>
    <mergeCell ref="A14:A17"/>
    <mergeCell ref="B14:B17"/>
    <mergeCell ref="A6:J6"/>
    <mergeCell ref="A7:A9"/>
    <mergeCell ref="B7:B9"/>
    <mergeCell ref="C7:C9"/>
    <mergeCell ref="D7:D9"/>
    <mergeCell ref="H7:H9"/>
    <mergeCell ref="I7:I9"/>
    <mergeCell ref="J7:J9"/>
    <mergeCell ref="E8:E9"/>
    <mergeCell ref="F8:G8"/>
    <mergeCell ref="A91:A94"/>
    <mergeCell ref="A37:A46"/>
    <mergeCell ref="A27:A30"/>
    <mergeCell ref="I27:I30"/>
    <mergeCell ref="A51:A54"/>
    <mergeCell ref="A47:A50"/>
    <mergeCell ref="B47:B50"/>
    <mergeCell ref="I48:I50"/>
    <mergeCell ref="B51:B54"/>
    <mergeCell ref="A69:A72"/>
    <mergeCell ref="A128:B131"/>
    <mergeCell ref="A134:J134"/>
    <mergeCell ref="I159:I162"/>
    <mergeCell ref="I163:I166"/>
    <mergeCell ref="I167:I170"/>
    <mergeCell ref="A78:A81"/>
    <mergeCell ref="B78:B81"/>
    <mergeCell ref="B99:B103"/>
    <mergeCell ref="A86:A90"/>
    <mergeCell ref="B86:B90"/>
    <mergeCell ref="B116:B119"/>
    <mergeCell ref="A120:A123"/>
    <mergeCell ref="B120:B123"/>
    <mergeCell ref="A99:A103"/>
    <mergeCell ref="A124:A127"/>
    <mergeCell ref="B124:B127"/>
    <mergeCell ref="B133:J133"/>
    <mergeCell ref="B135:J135"/>
    <mergeCell ref="A136:A139"/>
    <mergeCell ref="B136:B139"/>
    <mergeCell ref="A140:B143"/>
    <mergeCell ref="A108:A111"/>
    <mergeCell ref="B108:B111"/>
    <mergeCell ref="A112:A115"/>
    <mergeCell ref="B112:B115"/>
    <mergeCell ref="A116:A119"/>
    <mergeCell ref="A145:I145"/>
    <mergeCell ref="B146:J146"/>
    <mergeCell ref="B148:B150"/>
    <mergeCell ref="A148:A150"/>
    <mergeCell ref="B151:B154"/>
    <mergeCell ref="A151:A154"/>
    <mergeCell ref="I151:I154"/>
    <mergeCell ref="B155:B158"/>
    <mergeCell ref="A155:A158"/>
    <mergeCell ref="B159:B162"/>
    <mergeCell ref="A159:A162"/>
    <mergeCell ref="B163:B166"/>
    <mergeCell ref="A163:A166"/>
    <mergeCell ref="B175:B178"/>
    <mergeCell ref="A175:A178"/>
    <mergeCell ref="A179:B182"/>
    <mergeCell ref="B167:B170"/>
    <mergeCell ref="A167:A170"/>
    <mergeCell ref="B171:B174"/>
    <mergeCell ref="A171:A174"/>
  </mergeCells>
  <printOptions/>
  <pageMargins left="0.8661417322834646" right="0.7086614173228347" top="0" bottom="0" header="0.31496062992125984" footer="0.31496062992125984"/>
  <pageSetup fitToHeight="4" fitToWidth="1" horizontalDpi="600" verticalDpi="600" orientation="landscape" paperSize="9" scale="64" r:id="rId1"/>
  <rowBreaks count="3" manualBreakCount="3">
    <brk id="40" max="255" man="1"/>
    <brk id="113" max="255" man="1"/>
    <brk id="16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40">
      <selection activeCell="H60" sqref="H60"/>
    </sheetView>
  </sheetViews>
  <sheetFormatPr defaultColWidth="9.140625" defaultRowHeight="15"/>
  <cols>
    <col min="1" max="1" width="9.140625" style="0" customWidth="1"/>
    <col min="2" max="2" width="28.7109375" style="0" customWidth="1"/>
    <col min="3" max="3" width="10.421875" style="0" customWidth="1"/>
    <col min="4" max="4" width="13.57421875" style="0" customWidth="1"/>
    <col min="5" max="5" width="12.57421875" style="0" customWidth="1"/>
    <col min="6" max="7" width="0" style="0" hidden="1" customWidth="1"/>
    <col min="9" max="9" width="6.8515625" style="0" customWidth="1"/>
    <col min="10" max="10" width="4.421875" style="0" hidden="1" customWidth="1"/>
    <col min="11" max="11" width="5.28125" style="0" hidden="1" customWidth="1"/>
    <col min="12" max="13" width="9.140625" style="0" hidden="1" customWidth="1"/>
    <col min="14" max="14" width="11.140625" style="0" customWidth="1"/>
    <col min="15" max="15" width="17.8515625" style="0" customWidth="1"/>
    <col min="16" max="19" width="0" style="0" hidden="1" customWidth="1"/>
    <col min="20" max="20" width="21.7109375" style="0" customWidth="1"/>
    <col min="21" max="21" width="26.28125" style="0" customWidth="1"/>
  </cols>
  <sheetData>
    <row r="1" spans="2:21" ht="15">
      <c r="B1" s="317"/>
      <c r="C1" s="317"/>
      <c r="D1" s="317"/>
      <c r="E1" s="317"/>
      <c r="F1" s="317"/>
      <c r="G1" s="317"/>
      <c r="H1" s="317"/>
      <c r="I1" s="317"/>
      <c r="J1" s="317"/>
      <c r="K1" s="317"/>
      <c r="T1" s="25" t="s">
        <v>183</v>
      </c>
      <c r="U1" s="25"/>
    </row>
    <row r="2" spans="2:21" ht="15">
      <c r="B2" s="317"/>
      <c r="C2" s="317"/>
      <c r="D2" s="317"/>
      <c r="E2" s="317"/>
      <c r="F2" s="317"/>
      <c r="G2" s="317"/>
      <c r="H2" s="317"/>
      <c r="I2" s="317"/>
      <c r="J2" s="317"/>
      <c r="K2" s="317"/>
      <c r="T2" s="25" t="s">
        <v>171</v>
      </c>
      <c r="U2" s="25"/>
    </row>
    <row r="3" spans="2:21" ht="15">
      <c r="B3" s="49"/>
      <c r="C3" s="49"/>
      <c r="D3" s="49"/>
      <c r="E3" s="49"/>
      <c r="F3" s="49"/>
      <c r="G3" s="49"/>
      <c r="H3" s="49"/>
      <c r="I3" s="49"/>
      <c r="J3" s="317"/>
      <c r="K3" s="317"/>
      <c r="T3" s="25" t="s">
        <v>172</v>
      </c>
      <c r="U3" s="25"/>
    </row>
    <row r="4" spans="1:21" ht="15">
      <c r="A4" s="25"/>
      <c r="B4" s="23"/>
      <c r="C4" s="23"/>
      <c r="D4" s="23"/>
      <c r="E4" s="24"/>
      <c r="F4" s="23"/>
      <c r="G4" s="38"/>
      <c r="H4" s="23"/>
      <c r="I4" s="23"/>
      <c r="J4" s="317"/>
      <c r="K4" s="317"/>
      <c r="L4" s="25"/>
      <c r="M4" s="25"/>
      <c r="N4" s="25"/>
      <c r="O4" s="25"/>
      <c r="P4" s="25"/>
      <c r="Q4" s="25"/>
      <c r="R4" s="25"/>
      <c r="S4" s="25"/>
      <c r="T4" s="25" t="s">
        <v>180</v>
      </c>
      <c r="U4" s="25"/>
    </row>
    <row r="5" spans="1:21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15">
      <c r="A6" s="23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ht="18.75">
      <c r="E7" s="33" t="s">
        <v>73</v>
      </c>
    </row>
    <row r="8" spans="1:21" ht="38.25" customHeight="1">
      <c r="A8" s="318" t="s">
        <v>0</v>
      </c>
      <c r="B8" s="449" t="s">
        <v>21</v>
      </c>
      <c r="C8" s="449" t="s">
        <v>2</v>
      </c>
      <c r="D8" s="449" t="s">
        <v>84</v>
      </c>
      <c r="E8" s="318" t="s">
        <v>5</v>
      </c>
      <c r="F8" s="318"/>
      <c r="G8" s="318"/>
      <c r="H8" s="318"/>
      <c r="I8" s="318"/>
      <c r="J8" s="318"/>
      <c r="K8" s="318"/>
      <c r="L8" s="318"/>
      <c r="M8" s="318"/>
      <c r="N8" s="318"/>
      <c r="O8" s="318" t="s">
        <v>25</v>
      </c>
      <c r="P8" s="31"/>
      <c r="Q8" s="31"/>
      <c r="R8" s="31"/>
      <c r="S8" s="31"/>
      <c r="T8" s="449" t="s">
        <v>85</v>
      </c>
      <c r="U8" s="449" t="s">
        <v>86</v>
      </c>
    </row>
    <row r="9" spans="1:21" ht="20.25" customHeight="1">
      <c r="A9" s="318"/>
      <c r="B9" s="450"/>
      <c r="C9" s="450"/>
      <c r="D9" s="450"/>
      <c r="E9" s="318" t="s">
        <v>24</v>
      </c>
      <c r="F9" s="318" t="s">
        <v>87</v>
      </c>
      <c r="G9" s="318"/>
      <c r="H9" s="318"/>
      <c r="I9" s="318"/>
      <c r="J9" s="318"/>
      <c r="K9" s="318"/>
      <c r="L9" s="318"/>
      <c r="M9" s="318"/>
      <c r="N9" s="318"/>
      <c r="O9" s="318"/>
      <c r="P9" s="31" t="s">
        <v>88</v>
      </c>
      <c r="Q9" s="31"/>
      <c r="R9" s="31"/>
      <c r="S9" s="31"/>
      <c r="T9" s="450"/>
      <c r="U9" s="450"/>
    </row>
    <row r="10" spans="1:21" ht="38.25">
      <c r="A10" s="318"/>
      <c r="B10" s="451"/>
      <c r="C10" s="451"/>
      <c r="D10" s="451"/>
      <c r="E10" s="318"/>
      <c r="F10" s="318" t="s">
        <v>26</v>
      </c>
      <c r="G10" s="318"/>
      <c r="H10" s="318"/>
      <c r="I10" s="318"/>
      <c r="J10" s="318"/>
      <c r="K10" s="318"/>
      <c r="L10" s="318"/>
      <c r="M10" s="318"/>
      <c r="N10" s="30" t="s">
        <v>27</v>
      </c>
      <c r="O10" s="318"/>
      <c r="P10" s="32"/>
      <c r="Q10" s="32"/>
      <c r="R10" s="32"/>
      <c r="S10" s="32"/>
      <c r="T10" s="451"/>
      <c r="U10" s="451"/>
    </row>
    <row r="11" spans="1:21" ht="15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459">
        <v>6</v>
      </c>
      <c r="G11" s="459"/>
      <c r="H11" s="459"/>
      <c r="I11" s="459"/>
      <c r="J11" s="459"/>
      <c r="K11" s="459"/>
      <c r="L11" s="459"/>
      <c r="M11" s="459"/>
      <c r="N11" s="34">
        <v>7</v>
      </c>
      <c r="O11" s="34">
        <v>8</v>
      </c>
      <c r="P11" s="460">
        <v>9</v>
      </c>
      <c r="Q11" s="461"/>
      <c r="R11" s="461"/>
      <c r="S11" s="461"/>
      <c r="T11" s="462"/>
      <c r="U11" s="34">
        <v>10</v>
      </c>
    </row>
    <row r="12" spans="1:21" ht="18.75">
      <c r="A12" s="463" t="s">
        <v>106</v>
      </c>
      <c r="B12" s="463"/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3"/>
      <c r="U12" s="463"/>
    </row>
    <row r="13" spans="1:21" s="35" customFormat="1" ht="27.75" customHeight="1">
      <c r="A13" s="455" t="s">
        <v>121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</row>
    <row r="14" spans="1:21" ht="26.25" customHeight="1">
      <c r="A14" s="456" t="s">
        <v>122</v>
      </c>
      <c r="B14" s="457"/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8"/>
    </row>
    <row r="15" spans="1:21" ht="26.25" customHeight="1">
      <c r="A15" s="318" t="s">
        <v>11</v>
      </c>
      <c r="B15" s="318" t="s">
        <v>89</v>
      </c>
      <c r="C15" s="147">
        <v>2017</v>
      </c>
      <c r="D15" s="152">
        <f>N15</f>
        <v>25</v>
      </c>
      <c r="E15" s="152"/>
      <c r="F15" s="152"/>
      <c r="G15" s="152"/>
      <c r="H15" s="448"/>
      <c r="I15" s="448"/>
      <c r="J15" s="152"/>
      <c r="K15" s="152"/>
      <c r="L15" s="152"/>
      <c r="M15" s="152"/>
      <c r="N15" s="152">
        <v>25</v>
      </c>
      <c r="O15" s="153"/>
      <c r="P15" s="153"/>
      <c r="Q15" s="153"/>
      <c r="R15" s="153"/>
      <c r="S15" s="153"/>
      <c r="T15" s="318" t="s">
        <v>36</v>
      </c>
      <c r="U15" s="318" t="s">
        <v>91</v>
      </c>
    </row>
    <row r="16" spans="1:21" ht="26.25" customHeight="1">
      <c r="A16" s="318"/>
      <c r="B16" s="318"/>
      <c r="C16" s="147">
        <v>2018</v>
      </c>
      <c r="D16" s="152">
        <v>25</v>
      </c>
      <c r="E16" s="65"/>
      <c r="F16" s="65"/>
      <c r="G16" s="65"/>
      <c r="H16" s="448" t="s">
        <v>43</v>
      </c>
      <c r="I16" s="448"/>
      <c r="J16" s="65"/>
      <c r="K16" s="65"/>
      <c r="L16" s="65"/>
      <c r="M16" s="65"/>
      <c r="N16" s="152">
        <f>D16</f>
        <v>25</v>
      </c>
      <c r="O16" s="151"/>
      <c r="P16" s="151"/>
      <c r="Q16" s="151" t="s">
        <v>90</v>
      </c>
      <c r="R16" s="151"/>
      <c r="S16" s="151"/>
      <c r="T16" s="318"/>
      <c r="U16" s="318"/>
    </row>
    <row r="17" spans="1:21" ht="15">
      <c r="A17" s="318"/>
      <c r="B17" s="318"/>
      <c r="C17" s="147">
        <v>2019</v>
      </c>
      <c r="D17" s="152">
        <v>25</v>
      </c>
      <c r="E17" s="65"/>
      <c r="F17" s="65"/>
      <c r="G17" s="65"/>
      <c r="H17" s="448"/>
      <c r="I17" s="448"/>
      <c r="J17" s="65"/>
      <c r="K17" s="65"/>
      <c r="L17" s="65"/>
      <c r="M17" s="65"/>
      <c r="N17" s="152">
        <f>D17</f>
        <v>25</v>
      </c>
      <c r="O17" s="151"/>
      <c r="P17" s="151"/>
      <c r="Q17" s="154"/>
      <c r="R17" s="154"/>
      <c r="S17" s="154"/>
      <c r="T17" s="318"/>
      <c r="U17" s="318"/>
    </row>
    <row r="18" spans="1:21" ht="15">
      <c r="A18" s="318"/>
      <c r="B18" s="318"/>
      <c r="C18" s="147">
        <v>2020</v>
      </c>
      <c r="D18" s="152">
        <v>25</v>
      </c>
      <c r="E18" s="65"/>
      <c r="F18" s="65"/>
      <c r="G18" s="453"/>
      <c r="H18" s="453"/>
      <c r="I18" s="453"/>
      <c r="J18" s="453"/>
      <c r="K18" s="453"/>
      <c r="L18" s="453"/>
      <c r="M18" s="453"/>
      <c r="N18" s="152">
        <f>D18</f>
        <v>25</v>
      </c>
      <c r="O18" s="151"/>
      <c r="P18" s="151"/>
      <c r="Q18" s="154"/>
      <c r="R18" s="154"/>
      <c r="S18" s="154"/>
      <c r="T18" s="318"/>
      <c r="U18" s="318"/>
    </row>
    <row r="19" spans="1:21" ht="15">
      <c r="A19" s="318">
        <v>2</v>
      </c>
      <c r="B19" s="318" t="s">
        <v>92</v>
      </c>
      <c r="C19" s="147">
        <v>2017</v>
      </c>
      <c r="D19" s="152">
        <f>N19</f>
        <v>120</v>
      </c>
      <c r="E19" s="65"/>
      <c r="F19" s="65"/>
      <c r="G19" s="257"/>
      <c r="H19" s="453"/>
      <c r="I19" s="453"/>
      <c r="J19" s="257"/>
      <c r="K19" s="257"/>
      <c r="L19" s="257"/>
      <c r="M19" s="257"/>
      <c r="N19" s="152">
        <v>120</v>
      </c>
      <c r="O19" s="151"/>
      <c r="P19" s="151"/>
      <c r="Q19" s="154"/>
      <c r="R19" s="318" t="s">
        <v>36</v>
      </c>
      <c r="S19" s="318"/>
      <c r="T19" s="318"/>
      <c r="U19" s="318" t="s">
        <v>93</v>
      </c>
    </row>
    <row r="20" spans="1:21" ht="24" customHeight="1">
      <c r="A20" s="318"/>
      <c r="B20" s="318"/>
      <c r="C20" s="318">
        <v>2018</v>
      </c>
      <c r="D20" s="448">
        <f>N20</f>
        <v>120</v>
      </c>
      <c r="E20" s="448"/>
      <c r="F20" s="448"/>
      <c r="G20" s="448"/>
      <c r="H20" s="453"/>
      <c r="I20" s="453"/>
      <c r="J20" s="66"/>
      <c r="K20" s="66"/>
      <c r="L20" s="66"/>
      <c r="M20" s="66"/>
      <c r="N20" s="448">
        <v>120</v>
      </c>
      <c r="O20" s="318"/>
      <c r="P20" s="151"/>
      <c r="Q20" s="151"/>
      <c r="R20" s="318"/>
      <c r="S20" s="318"/>
      <c r="T20" s="318"/>
      <c r="U20" s="318"/>
    </row>
    <row r="21" spans="1:21" ht="25.5" customHeight="1" hidden="1">
      <c r="A21" s="318"/>
      <c r="B21" s="318"/>
      <c r="C21" s="318"/>
      <c r="D21" s="448"/>
      <c r="E21" s="448"/>
      <c r="F21" s="448"/>
      <c r="G21" s="448"/>
      <c r="H21" s="66"/>
      <c r="I21" s="66"/>
      <c r="J21" s="66"/>
      <c r="K21" s="66"/>
      <c r="L21" s="66"/>
      <c r="M21" s="66"/>
      <c r="N21" s="448"/>
      <c r="O21" s="318"/>
      <c r="P21" s="151"/>
      <c r="Q21" s="151"/>
      <c r="R21" s="318"/>
      <c r="S21" s="318"/>
      <c r="T21" s="318"/>
      <c r="U21" s="318"/>
    </row>
    <row r="22" spans="1:21" ht="15">
      <c r="A22" s="318"/>
      <c r="B22" s="318"/>
      <c r="C22" s="147">
        <v>2019</v>
      </c>
      <c r="D22" s="152">
        <f>N22</f>
        <v>120</v>
      </c>
      <c r="E22" s="448"/>
      <c r="F22" s="448"/>
      <c r="G22" s="448"/>
      <c r="H22" s="453"/>
      <c r="I22" s="453"/>
      <c r="J22" s="66"/>
      <c r="K22" s="66"/>
      <c r="L22" s="66"/>
      <c r="M22" s="66"/>
      <c r="N22" s="152">
        <v>120</v>
      </c>
      <c r="O22" s="151"/>
      <c r="P22" s="151"/>
      <c r="Q22" s="151"/>
      <c r="R22" s="318"/>
      <c r="S22" s="318"/>
      <c r="T22" s="318"/>
      <c r="U22" s="318"/>
    </row>
    <row r="23" spans="1:21" ht="33" customHeight="1">
      <c r="A23" s="318"/>
      <c r="B23" s="318"/>
      <c r="C23" s="147">
        <v>2020</v>
      </c>
      <c r="D23" s="152">
        <f>N23</f>
        <v>120</v>
      </c>
      <c r="E23" s="448"/>
      <c r="F23" s="448"/>
      <c r="G23" s="448"/>
      <c r="H23" s="453"/>
      <c r="I23" s="453"/>
      <c r="J23" s="66"/>
      <c r="K23" s="66"/>
      <c r="L23" s="66"/>
      <c r="M23" s="66"/>
      <c r="N23" s="152">
        <v>120</v>
      </c>
      <c r="O23" s="151"/>
      <c r="P23" s="151"/>
      <c r="Q23" s="151"/>
      <c r="R23" s="318"/>
      <c r="S23" s="318"/>
      <c r="T23" s="318"/>
      <c r="U23" s="318"/>
    </row>
    <row r="24" spans="1:21" ht="21" customHeight="1">
      <c r="A24" s="318">
        <v>3</v>
      </c>
      <c r="B24" s="318" t="s">
        <v>94</v>
      </c>
      <c r="C24" s="147">
        <v>2017</v>
      </c>
      <c r="D24" s="152">
        <f>N24</f>
        <v>40</v>
      </c>
      <c r="E24" s="152"/>
      <c r="F24" s="152"/>
      <c r="G24" s="152"/>
      <c r="H24" s="453"/>
      <c r="I24" s="453"/>
      <c r="J24" s="66"/>
      <c r="K24" s="66"/>
      <c r="L24" s="66"/>
      <c r="M24" s="66"/>
      <c r="N24" s="152">
        <v>40</v>
      </c>
      <c r="O24" s="151"/>
      <c r="P24" s="151"/>
      <c r="Q24" s="151"/>
      <c r="R24" s="147"/>
      <c r="S24" s="318" t="s">
        <v>36</v>
      </c>
      <c r="T24" s="318"/>
      <c r="U24" s="318" t="s">
        <v>95</v>
      </c>
    </row>
    <row r="25" spans="1:21" ht="14.25" customHeight="1">
      <c r="A25" s="318"/>
      <c r="B25" s="318"/>
      <c r="C25" s="147">
        <v>2018</v>
      </c>
      <c r="D25" s="67">
        <f>N25</f>
        <v>40</v>
      </c>
      <c r="E25" s="68"/>
      <c r="F25" s="68"/>
      <c r="G25" s="68"/>
      <c r="H25" s="454"/>
      <c r="I25" s="454"/>
      <c r="J25" s="68"/>
      <c r="K25" s="68"/>
      <c r="L25" s="68"/>
      <c r="M25" s="68"/>
      <c r="N25" s="67">
        <v>40</v>
      </c>
      <c r="O25" s="151"/>
      <c r="P25" s="151"/>
      <c r="Q25" s="151"/>
      <c r="R25" s="151"/>
      <c r="S25" s="318"/>
      <c r="T25" s="318"/>
      <c r="U25" s="318"/>
    </row>
    <row r="26" spans="1:21" ht="21" customHeight="1">
      <c r="A26" s="318"/>
      <c r="B26" s="318"/>
      <c r="C26" s="16">
        <v>2019</v>
      </c>
      <c r="D26" s="67">
        <v>40</v>
      </c>
      <c r="E26" s="68"/>
      <c r="F26" s="68"/>
      <c r="G26" s="68"/>
      <c r="H26" s="454"/>
      <c r="I26" s="454"/>
      <c r="J26" s="68"/>
      <c r="K26" s="68"/>
      <c r="L26" s="68"/>
      <c r="M26" s="68"/>
      <c r="N26" s="67">
        <v>40</v>
      </c>
      <c r="O26" s="151"/>
      <c r="P26" s="151"/>
      <c r="Q26" s="151"/>
      <c r="R26" s="151"/>
      <c r="S26" s="318"/>
      <c r="T26" s="318"/>
      <c r="U26" s="318"/>
    </row>
    <row r="27" spans="1:21" ht="24" customHeight="1">
      <c r="A27" s="318"/>
      <c r="B27" s="318"/>
      <c r="C27" s="16">
        <v>2020</v>
      </c>
      <c r="D27" s="67">
        <f>N27</f>
        <v>40</v>
      </c>
      <c r="E27" s="68"/>
      <c r="F27" s="68"/>
      <c r="G27" s="68"/>
      <c r="H27" s="454"/>
      <c r="I27" s="454"/>
      <c r="J27" s="259"/>
      <c r="K27" s="259"/>
      <c r="L27" s="259"/>
      <c r="M27" s="259"/>
      <c r="N27" s="67">
        <v>40</v>
      </c>
      <c r="O27" s="151"/>
      <c r="P27" s="151"/>
      <c r="Q27" s="151"/>
      <c r="R27" s="151"/>
      <c r="S27" s="318"/>
      <c r="T27" s="318"/>
      <c r="U27" s="318"/>
    </row>
    <row r="28" spans="1:21" ht="24" customHeight="1">
      <c r="A28" s="318" t="s">
        <v>52</v>
      </c>
      <c r="B28" s="452" t="s">
        <v>96</v>
      </c>
      <c r="C28" s="16">
        <v>2017</v>
      </c>
      <c r="D28" s="67">
        <f>N28</f>
        <v>163.5</v>
      </c>
      <c r="E28" s="68"/>
      <c r="F28" s="68"/>
      <c r="G28" s="68"/>
      <c r="H28" s="454"/>
      <c r="I28" s="454"/>
      <c r="J28" s="259"/>
      <c r="K28" s="259"/>
      <c r="L28" s="259"/>
      <c r="M28" s="259"/>
      <c r="N28" s="67">
        <v>163.5</v>
      </c>
      <c r="O28" s="151"/>
      <c r="P28" s="151"/>
      <c r="Q28" s="151"/>
      <c r="R28" s="151"/>
      <c r="S28" s="147"/>
      <c r="T28" s="318" t="s">
        <v>36</v>
      </c>
      <c r="U28" s="318" t="s">
        <v>97</v>
      </c>
    </row>
    <row r="29" spans="1:21" ht="28.5" customHeight="1">
      <c r="A29" s="318"/>
      <c r="B29" s="452"/>
      <c r="C29" s="147">
        <v>2018</v>
      </c>
      <c r="D29" s="152">
        <v>163.5</v>
      </c>
      <c r="E29" s="65"/>
      <c r="F29" s="65"/>
      <c r="G29" s="65"/>
      <c r="H29" s="448"/>
      <c r="I29" s="448"/>
      <c r="J29" s="448"/>
      <c r="K29" s="448"/>
      <c r="L29" s="448"/>
      <c r="M29" s="448"/>
      <c r="N29" s="152">
        <v>163.5</v>
      </c>
      <c r="O29" s="151"/>
      <c r="P29" s="151"/>
      <c r="Q29" s="151"/>
      <c r="R29" s="151"/>
      <c r="S29" s="151"/>
      <c r="T29" s="318"/>
      <c r="U29" s="318"/>
    </row>
    <row r="30" spans="1:21" ht="15">
      <c r="A30" s="318"/>
      <c r="B30" s="452"/>
      <c r="C30" s="147">
        <v>2019</v>
      </c>
      <c r="D30" s="152">
        <v>163.5</v>
      </c>
      <c r="E30" s="65"/>
      <c r="F30" s="65"/>
      <c r="G30" s="65"/>
      <c r="H30" s="448"/>
      <c r="I30" s="448"/>
      <c r="J30" s="448"/>
      <c r="K30" s="448"/>
      <c r="L30" s="448"/>
      <c r="M30" s="448"/>
      <c r="N30" s="152">
        <v>163.5</v>
      </c>
      <c r="O30" s="151"/>
      <c r="P30" s="151"/>
      <c r="Q30" s="151"/>
      <c r="R30" s="151"/>
      <c r="S30" s="151"/>
      <c r="T30" s="318"/>
      <c r="U30" s="318"/>
    </row>
    <row r="31" spans="1:21" ht="18.75" customHeight="1">
      <c r="A31" s="318"/>
      <c r="B31" s="452"/>
      <c r="C31" s="147">
        <v>2020</v>
      </c>
      <c r="D31" s="152">
        <v>163.5</v>
      </c>
      <c r="E31" s="65"/>
      <c r="F31" s="65"/>
      <c r="G31" s="65"/>
      <c r="H31" s="448"/>
      <c r="I31" s="448"/>
      <c r="J31" s="448"/>
      <c r="K31" s="448"/>
      <c r="L31" s="448"/>
      <c r="M31" s="448"/>
      <c r="N31" s="152">
        <v>163.5</v>
      </c>
      <c r="O31" s="151"/>
      <c r="P31" s="151"/>
      <c r="Q31" s="151"/>
      <c r="R31" s="151"/>
      <c r="S31" s="151"/>
      <c r="T31" s="318"/>
      <c r="U31" s="318"/>
    </row>
    <row r="32" spans="1:21" ht="18.75" customHeight="1">
      <c r="A32" s="318" t="s">
        <v>58</v>
      </c>
      <c r="B32" s="318" t="s">
        <v>98</v>
      </c>
      <c r="C32" s="147">
        <v>2017</v>
      </c>
      <c r="D32" s="152">
        <f>N32</f>
        <v>10</v>
      </c>
      <c r="E32" s="65"/>
      <c r="F32" s="65"/>
      <c r="G32" s="65"/>
      <c r="H32" s="448"/>
      <c r="I32" s="448"/>
      <c r="J32" s="152"/>
      <c r="K32" s="152"/>
      <c r="L32" s="152"/>
      <c r="M32" s="152"/>
      <c r="N32" s="152">
        <v>10</v>
      </c>
      <c r="O32" s="151"/>
      <c r="P32" s="151"/>
      <c r="Q32" s="151"/>
      <c r="R32" s="151"/>
      <c r="S32" s="151"/>
      <c r="T32" s="318" t="s">
        <v>36</v>
      </c>
      <c r="U32" s="318" t="s">
        <v>99</v>
      </c>
    </row>
    <row r="33" spans="1:21" ht="16.5" customHeight="1">
      <c r="A33" s="318"/>
      <c r="B33" s="318"/>
      <c r="C33" s="147">
        <v>2018</v>
      </c>
      <c r="D33" s="152">
        <v>10</v>
      </c>
      <c r="E33" s="65"/>
      <c r="F33" s="65"/>
      <c r="G33" s="65"/>
      <c r="H33" s="448"/>
      <c r="I33" s="448"/>
      <c r="J33" s="65"/>
      <c r="K33" s="448"/>
      <c r="L33" s="448"/>
      <c r="M33" s="448"/>
      <c r="N33" s="152">
        <v>10</v>
      </c>
      <c r="O33" s="318"/>
      <c r="P33" s="318"/>
      <c r="Q33" s="318"/>
      <c r="R33" s="318"/>
      <c r="S33" s="318"/>
      <c r="T33" s="318"/>
      <c r="U33" s="318"/>
    </row>
    <row r="34" spans="1:21" ht="15">
      <c r="A34" s="318"/>
      <c r="B34" s="318"/>
      <c r="C34" s="147">
        <v>2019</v>
      </c>
      <c r="D34" s="152">
        <v>10</v>
      </c>
      <c r="E34" s="65"/>
      <c r="F34" s="65"/>
      <c r="G34" s="65"/>
      <c r="H34" s="448"/>
      <c r="I34" s="448"/>
      <c r="J34" s="65"/>
      <c r="K34" s="448"/>
      <c r="L34" s="448"/>
      <c r="M34" s="448"/>
      <c r="N34" s="152">
        <v>10</v>
      </c>
      <c r="O34" s="318"/>
      <c r="P34" s="318"/>
      <c r="Q34" s="318"/>
      <c r="R34" s="318"/>
      <c r="S34" s="318"/>
      <c r="T34" s="318"/>
      <c r="U34" s="318"/>
    </row>
    <row r="35" spans="1:21" ht="21" customHeight="1">
      <c r="A35" s="318"/>
      <c r="B35" s="318"/>
      <c r="C35" s="147">
        <v>2020</v>
      </c>
      <c r="D35" s="152">
        <v>10</v>
      </c>
      <c r="E35" s="65"/>
      <c r="F35" s="65"/>
      <c r="G35" s="65"/>
      <c r="H35" s="448"/>
      <c r="I35" s="448"/>
      <c r="J35" s="65"/>
      <c r="K35" s="65"/>
      <c r="L35" s="65"/>
      <c r="M35" s="65"/>
      <c r="N35" s="152">
        <v>10</v>
      </c>
      <c r="O35" s="318"/>
      <c r="P35" s="318"/>
      <c r="Q35" s="318"/>
      <c r="R35" s="318"/>
      <c r="S35" s="318"/>
      <c r="T35" s="318"/>
      <c r="U35" s="318"/>
    </row>
    <row r="36" spans="1:21" ht="21" customHeight="1">
      <c r="A36" s="157"/>
      <c r="B36" s="159" t="s">
        <v>211</v>
      </c>
      <c r="C36" s="159">
        <v>2017</v>
      </c>
      <c r="D36" s="260">
        <f>N36</f>
        <v>358.5</v>
      </c>
      <c r="E36" s="65"/>
      <c r="F36" s="65"/>
      <c r="G36" s="65"/>
      <c r="H36" s="474"/>
      <c r="I36" s="475"/>
      <c r="J36" s="65"/>
      <c r="K36" s="65"/>
      <c r="L36" s="65"/>
      <c r="M36" s="65"/>
      <c r="N36" s="260">
        <f>N32+N28+N24+N19+N15+N44</f>
        <v>358.5</v>
      </c>
      <c r="O36" s="157"/>
      <c r="P36" s="157"/>
      <c r="Q36" s="157"/>
      <c r="R36" s="157"/>
      <c r="S36" s="157"/>
      <c r="T36" s="157"/>
      <c r="U36" s="157"/>
    </row>
    <row r="37" spans="1:21" ht="21" customHeight="1">
      <c r="A37" s="157"/>
      <c r="B37" s="159"/>
      <c r="C37" s="159">
        <v>2018</v>
      </c>
      <c r="D37" s="260">
        <f>SUM(E37:N37)</f>
        <v>358.5</v>
      </c>
      <c r="E37" s="69"/>
      <c r="F37" s="69"/>
      <c r="G37" s="69"/>
      <c r="H37" s="476"/>
      <c r="I37" s="477"/>
      <c r="J37" s="69"/>
      <c r="K37" s="69"/>
      <c r="L37" s="69"/>
      <c r="M37" s="69"/>
      <c r="N37" s="260">
        <f>SUM(N16+N20+N25+N29+N33+N45)</f>
        <v>358.5</v>
      </c>
      <c r="O37" s="157"/>
      <c r="P37" s="157"/>
      <c r="Q37" s="157"/>
      <c r="R37" s="157"/>
      <c r="S37" s="157"/>
      <c r="T37" s="157"/>
      <c r="U37" s="157"/>
    </row>
    <row r="38" spans="1:21" ht="21" customHeight="1">
      <c r="A38" s="157"/>
      <c r="B38" s="159"/>
      <c r="C38" s="159">
        <v>2019</v>
      </c>
      <c r="D38" s="260">
        <f>SUM(E38:N38)</f>
        <v>358.5</v>
      </c>
      <c r="E38" s="69"/>
      <c r="F38" s="69"/>
      <c r="G38" s="69"/>
      <c r="H38" s="476"/>
      <c r="I38" s="477"/>
      <c r="J38" s="69"/>
      <c r="K38" s="69"/>
      <c r="L38" s="69"/>
      <c r="M38" s="69"/>
      <c r="N38" s="260">
        <f>SUM(N17+N22+N26+N30+N34)</f>
        <v>358.5</v>
      </c>
      <c r="O38" s="157"/>
      <c r="P38" s="157"/>
      <c r="Q38" s="157"/>
      <c r="R38" s="157"/>
      <c r="S38" s="157"/>
      <c r="T38" s="157"/>
      <c r="U38" s="157"/>
    </row>
    <row r="39" spans="1:21" ht="21" customHeight="1">
      <c r="A39" s="157"/>
      <c r="B39" s="159"/>
      <c r="C39" s="159">
        <v>2020</v>
      </c>
      <c r="D39" s="260">
        <f>SUM(E39:N39)</f>
        <v>358.5</v>
      </c>
      <c r="E39" s="69"/>
      <c r="F39" s="69"/>
      <c r="G39" s="69"/>
      <c r="H39" s="476"/>
      <c r="I39" s="477"/>
      <c r="J39" s="69"/>
      <c r="K39" s="69"/>
      <c r="L39" s="69"/>
      <c r="M39" s="69"/>
      <c r="N39" s="260">
        <f>N38</f>
        <v>358.5</v>
      </c>
      <c r="O39" s="157"/>
      <c r="P39" s="157"/>
      <c r="Q39" s="157"/>
      <c r="R39" s="157"/>
      <c r="S39" s="157"/>
      <c r="T39" s="157"/>
      <c r="U39" s="157"/>
    </row>
    <row r="40" spans="1:21" ht="30" customHeight="1">
      <c r="A40" s="157"/>
      <c r="B40" s="159"/>
      <c r="C40" s="36" t="s">
        <v>187</v>
      </c>
      <c r="D40" s="260">
        <f>SUM(D36+D37+D38+D39)</f>
        <v>1434</v>
      </c>
      <c r="E40" s="262">
        <f>SUM(E37:E39)</f>
        <v>0</v>
      </c>
      <c r="F40" s="261"/>
      <c r="G40" s="261"/>
      <c r="H40" s="478">
        <f>SUM(E37:E39)</f>
        <v>0</v>
      </c>
      <c r="I40" s="479"/>
      <c r="J40" s="261"/>
      <c r="K40" s="261"/>
      <c r="L40" s="261"/>
      <c r="M40" s="260">
        <v>430</v>
      </c>
      <c r="N40" s="262">
        <f>SUM(N36+N37+N38+N39)</f>
        <v>1434</v>
      </c>
      <c r="O40" s="161"/>
      <c r="P40" s="161"/>
      <c r="Q40" s="161"/>
      <c r="R40" s="161"/>
      <c r="S40" s="161"/>
      <c r="T40" s="161"/>
      <c r="U40" s="36"/>
    </row>
    <row r="41" spans="1:21" ht="18.75" customHeight="1">
      <c r="A41" s="484" t="s">
        <v>102</v>
      </c>
      <c r="B41" s="485"/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485"/>
      <c r="U41" s="485"/>
    </row>
    <row r="42" spans="1:21" ht="33" customHeight="1">
      <c r="A42" s="466" t="s">
        <v>213</v>
      </c>
      <c r="B42" s="468" t="s">
        <v>214</v>
      </c>
      <c r="C42" s="469"/>
      <c r="D42" s="469"/>
      <c r="E42" s="469"/>
      <c r="F42" s="469"/>
      <c r="G42" s="469"/>
      <c r="H42" s="469"/>
      <c r="I42" s="469"/>
      <c r="J42" s="469"/>
      <c r="K42" s="469"/>
      <c r="L42" s="469"/>
      <c r="M42" s="469"/>
      <c r="N42" s="469"/>
      <c r="O42" s="469"/>
      <c r="P42" s="469"/>
      <c r="Q42" s="469"/>
      <c r="R42" s="469"/>
      <c r="S42" s="469"/>
      <c r="T42" s="469"/>
      <c r="U42" s="470"/>
    </row>
    <row r="43" spans="1:21" ht="18" customHeight="1" hidden="1">
      <c r="A43" s="467"/>
      <c r="B43" s="471"/>
      <c r="C43" s="472"/>
      <c r="D43" s="472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  <c r="S43" s="472"/>
      <c r="T43" s="472"/>
      <c r="U43" s="473"/>
    </row>
    <row r="44" spans="1:21" ht="33" customHeight="1">
      <c r="A44" s="449" t="s">
        <v>11</v>
      </c>
      <c r="B44" s="449" t="s">
        <v>210</v>
      </c>
      <c r="C44" s="16">
        <v>2017</v>
      </c>
      <c r="D44" s="258">
        <f aca="true" t="shared" si="0" ref="D44:D53">N44</f>
        <v>0</v>
      </c>
      <c r="E44" s="68"/>
      <c r="F44" s="68"/>
      <c r="G44" s="68"/>
      <c r="H44" s="464"/>
      <c r="I44" s="465"/>
      <c r="J44" s="68"/>
      <c r="K44" s="68"/>
      <c r="L44" s="68"/>
      <c r="M44" s="68"/>
      <c r="N44" s="258">
        <v>0</v>
      </c>
      <c r="O44" s="157"/>
      <c r="P44" s="157"/>
      <c r="Q44" s="157"/>
      <c r="R44" s="157"/>
      <c r="S44" s="157"/>
      <c r="T44" s="160" t="s">
        <v>54</v>
      </c>
      <c r="U44" s="158"/>
    </row>
    <row r="45" spans="1:21" ht="15">
      <c r="A45" s="450"/>
      <c r="B45" s="450"/>
      <c r="C45" s="16">
        <v>2018</v>
      </c>
      <c r="D45" s="258">
        <f t="shared" si="0"/>
        <v>0</v>
      </c>
      <c r="E45" s="68"/>
      <c r="F45" s="68"/>
      <c r="G45" s="68"/>
      <c r="H45" s="464"/>
      <c r="I45" s="465"/>
      <c r="J45" s="68"/>
      <c r="K45" s="68"/>
      <c r="L45" s="68"/>
      <c r="M45" s="68"/>
      <c r="N45" s="258">
        <v>0</v>
      </c>
      <c r="O45" s="157"/>
      <c r="P45" s="157"/>
      <c r="Q45" s="157"/>
      <c r="R45" s="157"/>
      <c r="S45" s="157"/>
      <c r="T45" s="160"/>
      <c r="U45" s="155"/>
    </row>
    <row r="46" spans="1:21" ht="15">
      <c r="A46" s="450"/>
      <c r="B46" s="450"/>
      <c r="C46" s="16">
        <v>2019</v>
      </c>
      <c r="D46" s="258">
        <f>H46</f>
        <v>5000</v>
      </c>
      <c r="E46" s="68"/>
      <c r="F46" s="68"/>
      <c r="G46" s="68"/>
      <c r="H46" s="464">
        <v>5000</v>
      </c>
      <c r="I46" s="465"/>
      <c r="J46" s="68"/>
      <c r="K46" s="68"/>
      <c r="L46" s="68"/>
      <c r="M46" s="68"/>
      <c r="N46" s="258">
        <v>0</v>
      </c>
      <c r="O46" s="157"/>
      <c r="P46" s="157"/>
      <c r="Q46" s="157"/>
      <c r="R46" s="157"/>
      <c r="S46" s="157"/>
      <c r="T46" s="160"/>
      <c r="U46" s="155"/>
    </row>
    <row r="47" spans="1:21" ht="14.25" customHeight="1">
      <c r="A47" s="451"/>
      <c r="B47" s="451"/>
      <c r="C47" s="16">
        <v>2020</v>
      </c>
      <c r="D47" s="258">
        <f>H47</f>
        <v>4000</v>
      </c>
      <c r="E47" s="68"/>
      <c r="F47" s="68"/>
      <c r="G47" s="68"/>
      <c r="H47" s="464">
        <v>4000</v>
      </c>
      <c r="I47" s="465"/>
      <c r="J47" s="68"/>
      <c r="K47" s="68"/>
      <c r="L47" s="68"/>
      <c r="M47" s="68"/>
      <c r="N47" s="258">
        <v>0</v>
      </c>
      <c r="O47" s="157"/>
      <c r="P47" s="157"/>
      <c r="Q47" s="157"/>
      <c r="R47" s="157"/>
      <c r="S47" s="157"/>
      <c r="T47" s="160"/>
      <c r="U47" s="156"/>
    </row>
    <row r="48" spans="1:21" ht="15">
      <c r="A48" s="157"/>
      <c r="B48" s="159" t="s">
        <v>212</v>
      </c>
      <c r="C48" s="264">
        <v>2017</v>
      </c>
      <c r="D48" s="265">
        <f t="shared" si="0"/>
        <v>0</v>
      </c>
      <c r="E48" s="68"/>
      <c r="F48" s="68"/>
      <c r="G48" s="68"/>
      <c r="H48" s="464"/>
      <c r="I48" s="465"/>
      <c r="J48" s="68"/>
      <c r="K48" s="68"/>
      <c r="L48" s="68"/>
      <c r="M48" s="68"/>
      <c r="N48" s="265">
        <f>N44</f>
        <v>0</v>
      </c>
      <c r="O48" s="157"/>
      <c r="P48" s="157"/>
      <c r="Q48" s="157"/>
      <c r="R48" s="157"/>
      <c r="S48" s="157"/>
      <c r="T48" s="449"/>
      <c r="U48" s="157"/>
    </row>
    <row r="49" spans="1:21" ht="15">
      <c r="A49" s="157"/>
      <c r="B49" s="159"/>
      <c r="C49" s="264">
        <v>2018</v>
      </c>
      <c r="D49" s="265">
        <f t="shared" si="0"/>
        <v>0</v>
      </c>
      <c r="E49" s="266"/>
      <c r="F49" s="266"/>
      <c r="G49" s="266"/>
      <c r="H49" s="480"/>
      <c r="I49" s="481"/>
      <c r="J49" s="266"/>
      <c r="K49" s="266"/>
      <c r="L49" s="266"/>
      <c r="M49" s="266"/>
      <c r="N49" s="265">
        <f>N45</f>
        <v>0</v>
      </c>
      <c r="O49" s="157"/>
      <c r="P49" s="157"/>
      <c r="Q49" s="157"/>
      <c r="R49" s="157"/>
      <c r="S49" s="157"/>
      <c r="T49" s="450"/>
      <c r="U49" s="157"/>
    </row>
    <row r="50" spans="1:21" ht="15">
      <c r="A50" s="157"/>
      <c r="B50" s="159"/>
      <c r="C50" s="264">
        <v>2019</v>
      </c>
      <c r="D50" s="265">
        <f>N50+H50</f>
        <v>5000</v>
      </c>
      <c r="E50" s="266"/>
      <c r="F50" s="266"/>
      <c r="G50" s="266"/>
      <c r="H50" s="480">
        <f>H46</f>
        <v>5000</v>
      </c>
      <c r="I50" s="481"/>
      <c r="J50" s="266"/>
      <c r="K50" s="266"/>
      <c r="L50" s="266"/>
      <c r="M50" s="266"/>
      <c r="N50" s="265">
        <v>0</v>
      </c>
      <c r="O50" s="157"/>
      <c r="P50" s="157"/>
      <c r="Q50" s="157"/>
      <c r="R50" s="157"/>
      <c r="S50" s="157"/>
      <c r="T50" s="450"/>
      <c r="U50" s="157"/>
    </row>
    <row r="51" spans="1:21" ht="15">
      <c r="A51" s="157"/>
      <c r="B51" s="159"/>
      <c r="C51" s="264">
        <v>2020</v>
      </c>
      <c r="D51" s="265">
        <f>N51+H51</f>
        <v>4000</v>
      </c>
      <c r="E51" s="266"/>
      <c r="F51" s="266"/>
      <c r="G51" s="266"/>
      <c r="H51" s="480">
        <f>H47</f>
        <v>4000</v>
      </c>
      <c r="I51" s="481"/>
      <c r="J51" s="266"/>
      <c r="K51" s="266"/>
      <c r="L51" s="266"/>
      <c r="M51" s="266"/>
      <c r="N51" s="265">
        <v>0</v>
      </c>
      <c r="O51" s="157"/>
      <c r="P51" s="157"/>
      <c r="Q51" s="157"/>
      <c r="R51" s="157"/>
      <c r="S51" s="157"/>
      <c r="T51" s="451"/>
      <c r="U51" s="157"/>
    </row>
    <row r="52" spans="1:21" ht="15">
      <c r="A52" s="157"/>
      <c r="B52" s="159" t="s">
        <v>100</v>
      </c>
      <c r="C52" s="264">
        <v>2017</v>
      </c>
      <c r="D52" s="265">
        <f t="shared" si="0"/>
        <v>358.5</v>
      </c>
      <c r="E52" s="68"/>
      <c r="F52" s="68"/>
      <c r="G52" s="68"/>
      <c r="H52" s="464"/>
      <c r="I52" s="465"/>
      <c r="J52" s="68"/>
      <c r="K52" s="68"/>
      <c r="L52" s="68"/>
      <c r="M52" s="68"/>
      <c r="N52" s="265">
        <f>N48+N36</f>
        <v>358.5</v>
      </c>
      <c r="O52" s="157"/>
      <c r="P52" s="157"/>
      <c r="Q52" s="157"/>
      <c r="R52" s="157"/>
      <c r="S52" s="157"/>
      <c r="T52" s="449"/>
      <c r="U52" s="157"/>
    </row>
    <row r="53" spans="1:21" ht="15">
      <c r="A53" s="157"/>
      <c r="B53" s="159"/>
      <c r="C53" s="264">
        <v>2018</v>
      </c>
      <c r="D53" s="265">
        <f t="shared" si="0"/>
        <v>358.5</v>
      </c>
      <c r="E53" s="266"/>
      <c r="F53" s="266"/>
      <c r="G53" s="266"/>
      <c r="H53" s="480"/>
      <c r="I53" s="481"/>
      <c r="J53" s="266"/>
      <c r="K53" s="266"/>
      <c r="L53" s="266"/>
      <c r="M53" s="266"/>
      <c r="N53" s="265">
        <f>N49+N37</f>
        <v>358.5</v>
      </c>
      <c r="O53" s="157"/>
      <c r="P53" s="157"/>
      <c r="Q53" s="157"/>
      <c r="R53" s="157"/>
      <c r="S53" s="157"/>
      <c r="T53" s="450"/>
      <c r="U53" s="157"/>
    </row>
    <row r="54" spans="1:21" ht="15">
      <c r="A54" s="157"/>
      <c r="B54" s="159"/>
      <c r="C54" s="264">
        <v>2019</v>
      </c>
      <c r="D54" s="265">
        <f>N54+H54</f>
        <v>5358.5</v>
      </c>
      <c r="E54" s="266"/>
      <c r="F54" s="266"/>
      <c r="G54" s="266"/>
      <c r="H54" s="480">
        <f>H50</f>
        <v>5000</v>
      </c>
      <c r="I54" s="481"/>
      <c r="J54" s="266"/>
      <c r="K54" s="266"/>
      <c r="L54" s="266"/>
      <c r="M54" s="266"/>
      <c r="N54" s="265">
        <f>N50+N38</f>
        <v>358.5</v>
      </c>
      <c r="O54" s="157"/>
      <c r="P54" s="157"/>
      <c r="Q54" s="157"/>
      <c r="R54" s="157"/>
      <c r="S54" s="157"/>
      <c r="T54" s="450"/>
      <c r="U54" s="157"/>
    </row>
    <row r="55" spans="1:21" ht="15">
      <c r="A55" s="157"/>
      <c r="B55" s="159"/>
      <c r="C55" s="264">
        <v>2020</v>
      </c>
      <c r="D55" s="265">
        <f>N55+H55</f>
        <v>4358.5</v>
      </c>
      <c r="E55" s="266"/>
      <c r="F55" s="266"/>
      <c r="G55" s="266"/>
      <c r="H55" s="480">
        <f>H51</f>
        <v>4000</v>
      </c>
      <c r="I55" s="481"/>
      <c r="J55" s="266"/>
      <c r="K55" s="266"/>
      <c r="L55" s="266"/>
      <c r="M55" s="266"/>
      <c r="N55" s="265">
        <f>N51+N39</f>
        <v>358.5</v>
      </c>
      <c r="O55" s="157"/>
      <c r="P55" s="157"/>
      <c r="Q55" s="157"/>
      <c r="R55" s="157"/>
      <c r="S55" s="157"/>
      <c r="T55" s="451"/>
      <c r="U55" s="157"/>
    </row>
    <row r="56" spans="1:21" ht="15">
      <c r="A56" s="263"/>
      <c r="B56" s="263"/>
      <c r="C56" s="267" t="s">
        <v>186</v>
      </c>
      <c r="D56" s="269">
        <f>N56+H56</f>
        <v>10434</v>
      </c>
      <c r="E56" s="268"/>
      <c r="F56" s="268"/>
      <c r="G56" s="268"/>
      <c r="H56" s="482">
        <f>H54+H55</f>
        <v>9000</v>
      </c>
      <c r="I56" s="483"/>
      <c r="J56" s="268"/>
      <c r="K56" s="268"/>
      <c r="L56" s="268"/>
      <c r="M56" s="268"/>
      <c r="N56" s="269">
        <f>N55+N54+N53+N52</f>
        <v>1434</v>
      </c>
      <c r="O56" s="263"/>
      <c r="P56" s="263"/>
      <c r="Q56" s="263"/>
      <c r="R56" s="263"/>
      <c r="S56" s="263"/>
      <c r="T56" s="263"/>
      <c r="U56" s="263"/>
    </row>
  </sheetData>
  <sheetProtection/>
  <mergeCells count="98">
    <mergeCell ref="H55:I55"/>
    <mergeCell ref="H56:I56"/>
    <mergeCell ref="A41:U41"/>
    <mergeCell ref="H49:I49"/>
    <mergeCell ref="H50:I50"/>
    <mergeCell ref="H51:I51"/>
    <mergeCell ref="H52:I52"/>
    <mergeCell ref="H53:I53"/>
    <mergeCell ref="H54:I54"/>
    <mergeCell ref="T52:T55"/>
    <mergeCell ref="H36:I36"/>
    <mergeCell ref="H37:I37"/>
    <mergeCell ref="H38:I38"/>
    <mergeCell ref="H39:I39"/>
    <mergeCell ref="H40:I40"/>
    <mergeCell ref="H44:I44"/>
    <mergeCell ref="A44:A47"/>
    <mergeCell ref="B44:B47"/>
    <mergeCell ref="A42:A43"/>
    <mergeCell ref="B42:U43"/>
    <mergeCell ref="H45:I45"/>
    <mergeCell ref="H46:I46"/>
    <mergeCell ref="H47:I47"/>
    <mergeCell ref="H48:I48"/>
    <mergeCell ref="T8:T10"/>
    <mergeCell ref="U8:U10"/>
    <mergeCell ref="E9:E10"/>
    <mergeCell ref="A8:A10"/>
    <mergeCell ref="B8:B10"/>
    <mergeCell ref="C8:C10"/>
    <mergeCell ref="D8:D10"/>
    <mergeCell ref="E8:N8"/>
    <mergeCell ref="O8:O10"/>
    <mergeCell ref="B15:B18"/>
    <mergeCell ref="A15:A18"/>
    <mergeCell ref="H15:I15"/>
    <mergeCell ref="A13:U13"/>
    <mergeCell ref="A14:U14"/>
    <mergeCell ref="F9:N9"/>
    <mergeCell ref="F10:M10"/>
    <mergeCell ref="F11:M11"/>
    <mergeCell ref="P11:T11"/>
    <mergeCell ref="A12:U12"/>
    <mergeCell ref="D20:D21"/>
    <mergeCell ref="E20:G21"/>
    <mergeCell ref="H20:I20"/>
    <mergeCell ref="H16:I16"/>
    <mergeCell ref="H17:I17"/>
    <mergeCell ref="G18:M18"/>
    <mergeCell ref="H30:I30"/>
    <mergeCell ref="H25:I25"/>
    <mergeCell ref="H26:I26"/>
    <mergeCell ref="H27:I27"/>
    <mergeCell ref="N20:N21"/>
    <mergeCell ref="O20:O21"/>
    <mergeCell ref="H22:I22"/>
    <mergeCell ref="H23:I23"/>
    <mergeCell ref="J30:M30"/>
    <mergeCell ref="B1:K1"/>
    <mergeCell ref="B2:K2"/>
    <mergeCell ref="J3:K3"/>
    <mergeCell ref="J4:K4"/>
    <mergeCell ref="H33:I33"/>
    <mergeCell ref="K33:M33"/>
    <mergeCell ref="H29:I29"/>
    <mergeCell ref="J29:M29"/>
    <mergeCell ref="H31:I31"/>
    <mergeCell ref="J31:M31"/>
    <mergeCell ref="T15:T18"/>
    <mergeCell ref="U15:U18"/>
    <mergeCell ref="A19:A23"/>
    <mergeCell ref="B19:B23"/>
    <mergeCell ref="H19:I19"/>
    <mergeCell ref="R19:T23"/>
    <mergeCell ref="U19:U23"/>
    <mergeCell ref="E22:G22"/>
    <mergeCell ref="E23:G23"/>
    <mergeCell ref="C20:C21"/>
    <mergeCell ref="A24:A27"/>
    <mergeCell ref="B24:B27"/>
    <mergeCell ref="S24:T27"/>
    <mergeCell ref="U24:U27"/>
    <mergeCell ref="A28:A31"/>
    <mergeCell ref="B28:B31"/>
    <mergeCell ref="T28:T31"/>
    <mergeCell ref="U28:U31"/>
    <mergeCell ref="H24:I24"/>
    <mergeCell ref="H28:I28"/>
    <mergeCell ref="A32:A35"/>
    <mergeCell ref="B32:B35"/>
    <mergeCell ref="T32:T35"/>
    <mergeCell ref="U32:U35"/>
    <mergeCell ref="H32:I32"/>
    <mergeCell ref="T48:T51"/>
    <mergeCell ref="H34:I34"/>
    <mergeCell ref="K34:M34"/>
    <mergeCell ref="H35:I35"/>
    <mergeCell ref="O33:S35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5"/>
  <sheetViews>
    <sheetView view="pageBreakPreview" zoomScale="60" zoomScaleNormal="70" zoomScalePageLayoutView="0" workbookViewId="0" topLeftCell="A47">
      <selection activeCell="B77" sqref="B77"/>
    </sheetView>
  </sheetViews>
  <sheetFormatPr defaultColWidth="9.140625" defaultRowHeight="15"/>
  <cols>
    <col min="1" max="1" width="7.140625" style="0" customWidth="1"/>
    <col min="2" max="2" width="44.7109375" style="0" customWidth="1"/>
    <col min="3" max="3" width="12.140625" style="0" customWidth="1"/>
    <col min="4" max="5" width="12.8515625" style="0" customWidth="1"/>
    <col min="6" max="6" width="11.8515625" style="0" customWidth="1"/>
    <col min="7" max="7" width="14.28125" style="0" customWidth="1"/>
    <col min="8" max="8" width="12.7109375" style="0" customWidth="1"/>
    <col min="10" max="10" width="13.00390625" style="0" customWidth="1"/>
    <col min="11" max="11" width="33.421875" style="0" customWidth="1"/>
  </cols>
  <sheetData>
    <row r="1" spans="2:11" ht="15">
      <c r="B1" s="317" t="s">
        <v>182</v>
      </c>
      <c r="C1" s="317"/>
      <c r="D1" s="317"/>
      <c r="E1" s="317"/>
      <c r="F1" s="317"/>
      <c r="G1" s="317"/>
      <c r="H1" s="317"/>
      <c r="I1" s="317"/>
      <c r="J1" s="317"/>
      <c r="K1" s="317"/>
    </row>
    <row r="2" spans="2:11" ht="15">
      <c r="B2" s="317" t="s">
        <v>171</v>
      </c>
      <c r="C2" s="317"/>
      <c r="D2" s="317"/>
      <c r="E2" s="317"/>
      <c r="F2" s="317"/>
      <c r="G2" s="317"/>
      <c r="H2" s="317"/>
      <c r="I2" s="317"/>
      <c r="J2" s="317"/>
      <c r="K2" s="317"/>
    </row>
    <row r="3" spans="1:11" ht="19.5" customHeight="1">
      <c r="A3" s="25"/>
      <c r="B3" s="49"/>
      <c r="C3" s="49"/>
      <c r="D3" s="49"/>
      <c r="E3" s="49"/>
      <c r="F3" s="49"/>
      <c r="G3" s="49"/>
      <c r="H3" s="49"/>
      <c r="I3" s="49"/>
      <c r="J3" s="317" t="s">
        <v>172</v>
      </c>
      <c r="K3" s="317"/>
    </row>
    <row r="4" spans="1:11" ht="16.5" customHeight="1">
      <c r="A4" s="25"/>
      <c r="B4" s="23"/>
      <c r="C4" s="23"/>
      <c r="D4" s="23"/>
      <c r="E4" s="24"/>
      <c r="F4" s="23"/>
      <c r="G4" s="38"/>
      <c r="H4" s="23"/>
      <c r="I4" s="23"/>
      <c r="J4" s="317" t="s">
        <v>180</v>
      </c>
      <c r="K4" s="317"/>
    </row>
    <row r="5" spans="1:11" ht="16.5" customHeight="1">
      <c r="A5" s="25"/>
      <c r="B5" s="23"/>
      <c r="C5" s="23"/>
      <c r="D5" s="23"/>
      <c r="E5" s="24"/>
      <c r="F5" s="23"/>
      <c r="G5" s="38"/>
      <c r="H5" s="23"/>
      <c r="I5" s="23"/>
      <c r="J5" s="49"/>
      <c r="K5" s="49"/>
    </row>
    <row r="6" spans="1:11" ht="1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15" customHeight="1">
      <c r="A7" s="502" t="s">
        <v>164</v>
      </c>
      <c r="B7" s="502"/>
      <c r="C7" s="502"/>
      <c r="D7" s="502"/>
      <c r="E7" s="502"/>
      <c r="F7" s="502"/>
      <c r="G7" s="502"/>
      <c r="H7" s="502"/>
      <c r="I7" s="502"/>
      <c r="J7" s="502"/>
      <c r="K7" s="503"/>
    </row>
    <row r="8" spans="1:11" ht="21.75" customHeight="1">
      <c r="A8" s="513" t="s">
        <v>0</v>
      </c>
      <c r="B8" s="513" t="s">
        <v>1</v>
      </c>
      <c r="C8" s="513" t="s">
        <v>2</v>
      </c>
      <c r="D8" s="513" t="s">
        <v>82</v>
      </c>
      <c r="E8" s="495" t="s">
        <v>83</v>
      </c>
      <c r="F8" s="524"/>
      <c r="G8" s="524"/>
      <c r="H8" s="525"/>
      <c r="I8" s="513" t="s">
        <v>74</v>
      </c>
      <c r="J8" s="513"/>
      <c r="K8" s="513" t="s">
        <v>75</v>
      </c>
    </row>
    <row r="9" spans="1:11" ht="15" customHeight="1">
      <c r="A9" s="513"/>
      <c r="B9" s="513"/>
      <c r="C9" s="513"/>
      <c r="D9" s="513"/>
      <c r="E9" s="526"/>
      <c r="F9" s="527"/>
      <c r="G9" s="527"/>
      <c r="H9" s="521"/>
      <c r="I9" s="513"/>
      <c r="J9" s="513"/>
      <c r="K9" s="513"/>
    </row>
    <row r="10" spans="1:11" ht="15" customHeight="1">
      <c r="A10" s="513"/>
      <c r="B10" s="513"/>
      <c r="C10" s="513"/>
      <c r="D10" s="513"/>
      <c r="E10" s="495" t="s">
        <v>24</v>
      </c>
      <c r="F10" s="522" t="s">
        <v>7</v>
      </c>
      <c r="G10" s="522"/>
      <c r="H10" s="496" t="s">
        <v>25</v>
      </c>
      <c r="I10" s="513"/>
      <c r="J10" s="513"/>
      <c r="K10" s="513"/>
    </row>
    <row r="11" spans="1:11" ht="94.5" customHeight="1">
      <c r="A11" s="513"/>
      <c r="B11" s="513"/>
      <c r="C11" s="513"/>
      <c r="D11" s="513"/>
      <c r="E11" s="526"/>
      <c r="F11" s="29" t="s">
        <v>26</v>
      </c>
      <c r="G11" s="29" t="s">
        <v>27</v>
      </c>
      <c r="H11" s="521"/>
      <c r="I11" s="513"/>
      <c r="J11" s="513"/>
      <c r="K11" s="513"/>
    </row>
    <row r="12" spans="1:11" ht="15.75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513">
        <v>9</v>
      </c>
      <c r="J12" s="513"/>
      <c r="K12" s="29">
        <v>10</v>
      </c>
    </row>
    <row r="13" spans="1:11" ht="15.75">
      <c r="A13" s="523" t="s">
        <v>76</v>
      </c>
      <c r="B13" s="523"/>
      <c r="C13" s="523"/>
      <c r="D13" s="523"/>
      <c r="E13" s="523"/>
      <c r="F13" s="523"/>
      <c r="G13" s="523"/>
      <c r="H13" s="523"/>
      <c r="I13" s="523"/>
      <c r="J13" s="523"/>
      <c r="K13" s="523"/>
    </row>
    <row r="14" spans="1:14" ht="37.5" customHeight="1">
      <c r="A14" s="528" t="s">
        <v>120</v>
      </c>
      <c r="B14" s="528"/>
      <c r="C14" s="528"/>
      <c r="D14" s="528"/>
      <c r="E14" s="528"/>
      <c r="F14" s="528"/>
      <c r="G14" s="528"/>
      <c r="H14" s="528"/>
      <c r="I14" s="528"/>
      <c r="J14" s="528"/>
      <c r="K14" s="528"/>
      <c r="N14" t="s">
        <v>43</v>
      </c>
    </row>
    <row r="15" spans="1:11" ht="37.5" customHeight="1">
      <c r="A15" s="486" t="s">
        <v>11</v>
      </c>
      <c r="B15" s="486" t="s">
        <v>124</v>
      </c>
      <c r="C15" s="79">
        <v>2017</v>
      </c>
      <c r="D15" s="71">
        <v>4</v>
      </c>
      <c r="E15" s="71"/>
      <c r="F15" s="71"/>
      <c r="G15" s="71">
        <v>4</v>
      </c>
      <c r="H15" s="81"/>
      <c r="I15" s="495" t="s">
        <v>77</v>
      </c>
      <c r="J15" s="496"/>
      <c r="K15" s="518" t="s">
        <v>125</v>
      </c>
    </row>
    <row r="16" spans="1:11" ht="39" customHeight="1">
      <c r="A16" s="487"/>
      <c r="B16" s="487"/>
      <c r="C16" s="29">
        <v>2018</v>
      </c>
      <c r="D16" s="70">
        <f>SUM(E16:G16)</f>
        <v>4</v>
      </c>
      <c r="E16" s="71"/>
      <c r="F16" s="72"/>
      <c r="G16" s="70">
        <v>4</v>
      </c>
      <c r="H16" s="501"/>
      <c r="I16" s="497"/>
      <c r="J16" s="498"/>
      <c r="K16" s="519"/>
    </row>
    <row r="17" spans="1:11" ht="39" customHeight="1">
      <c r="A17" s="487"/>
      <c r="B17" s="487"/>
      <c r="C17" s="29">
        <v>2019</v>
      </c>
      <c r="D17" s="71">
        <f>SUM(E17:G17)</f>
        <v>4</v>
      </c>
      <c r="E17" s="71"/>
      <c r="F17" s="72"/>
      <c r="G17" s="71">
        <v>4</v>
      </c>
      <c r="H17" s="501"/>
      <c r="I17" s="497"/>
      <c r="J17" s="498"/>
      <c r="K17" s="519"/>
    </row>
    <row r="18" spans="1:11" ht="38.25" customHeight="1">
      <c r="A18" s="488"/>
      <c r="B18" s="488"/>
      <c r="C18" s="42">
        <v>2020</v>
      </c>
      <c r="D18" s="73">
        <f>SUM(E18:G18)</f>
        <v>4</v>
      </c>
      <c r="E18" s="73"/>
      <c r="F18" s="74"/>
      <c r="G18" s="73">
        <v>4</v>
      </c>
      <c r="H18" s="529"/>
      <c r="I18" s="499"/>
      <c r="J18" s="500"/>
      <c r="K18" s="520"/>
    </row>
    <row r="19" spans="1:11" ht="15.75" customHeight="1">
      <c r="A19" s="510" t="s">
        <v>126</v>
      </c>
      <c r="B19" s="511"/>
      <c r="C19" s="511"/>
      <c r="D19" s="511"/>
      <c r="E19" s="511"/>
      <c r="F19" s="511"/>
      <c r="G19" s="511"/>
      <c r="H19" s="511"/>
      <c r="I19" s="511"/>
      <c r="J19" s="511"/>
      <c r="K19" s="512"/>
    </row>
    <row r="20" spans="1:11" ht="32.25" customHeight="1">
      <c r="A20" s="495" t="s">
        <v>123</v>
      </c>
      <c r="B20" s="514" t="s">
        <v>127</v>
      </c>
      <c r="C20" s="88">
        <v>2017</v>
      </c>
      <c r="D20" s="87">
        <v>1.5</v>
      </c>
      <c r="E20" s="88"/>
      <c r="F20" s="88"/>
      <c r="G20" s="87">
        <v>1.5</v>
      </c>
      <c r="H20" s="492"/>
      <c r="I20" s="495" t="s">
        <v>80</v>
      </c>
      <c r="J20" s="514"/>
      <c r="K20" s="486" t="s">
        <v>147</v>
      </c>
    </row>
    <row r="21" spans="1:14" ht="36" customHeight="1">
      <c r="A21" s="497"/>
      <c r="B21" s="515"/>
      <c r="C21" s="50">
        <v>2018</v>
      </c>
      <c r="D21" s="71">
        <f>SUM(E21:G21)</f>
        <v>1.5</v>
      </c>
      <c r="E21" s="71"/>
      <c r="F21" s="86"/>
      <c r="G21" s="71">
        <v>1.5</v>
      </c>
      <c r="H21" s="493"/>
      <c r="I21" s="497"/>
      <c r="J21" s="515"/>
      <c r="K21" s="487"/>
      <c r="L21" t="s">
        <v>43</v>
      </c>
      <c r="N21" t="s">
        <v>43</v>
      </c>
    </row>
    <row r="22" spans="1:11" ht="35.25" customHeight="1">
      <c r="A22" s="497"/>
      <c r="B22" s="515"/>
      <c r="C22" s="50">
        <v>2019</v>
      </c>
      <c r="D22" s="71">
        <f>SUM(E22:G22)</f>
        <v>1.5</v>
      </c>
      <c r="E22" s="71"/>
      <c r="F22" s="86"/>
      <c r="G22" s="71">
        <v>1.5</v>
      </c>
      <c r="H22" s="493"/>
      <c r="I22" s="497"/>
      <c r="J22" s="515"/>
      <c r="K22" s="487"/>
    </row>
    <row r="23" spans="1:11" ht="51" customHeight="1">
      <c r="A23" s="499"/>
      <c r="B23" s="516"/>
      <c r="C23" s="51">
        <v>2020</v>
      </c>
      <c r="D23" s="71">
        <f>SUM(E23:G23)</f>
        <v>1.5</v>
      </c>
      <c r="E23" s="71"/>
      <c r="F23" s="86"/>
      <c r="G23" s="71">
        <v>1.5</v>
      </c>
      <c r="H23" s="494"/>
      <c r="I23" s="499"/>
      <c r="J23" s="516"/>
      <c r="K23" s="488"/>
    </row>
    <row r="24" spans="1:11" ht="15.75" customHeight="1">
      <c r="A24" s="510" t="s">
        <v>128</v>
      </c>
      <c r="B24" s="511"/>
      <c r="C24" s="511"/>
      <c r="D24" s="511"/>
      <c r="E24" s="511"/>
      <c r="F24" s="511"/>
      <c r="G24" s="511"/>
      <c r="H24" s="511"/>
      <c r="I24" s="511"/>
      <c r="J24" s="511"/>
      <c r="K24" s="512"/>
    </row>
    <row r="25" spans="1:11" ht="32.25" customHeight="1">
      <c r="A25" s="513" t="s">
        <v>129</v>
      </c>
      <c r="B25" s="514" t="s">
        <v>130</v>
      </c>
      <c r="C25" s="88">
        <v>2017</v>
      </c>
      <c r="D25" s="87">
        <f>G25</f>
        <v>7.6</v>
      </c>
      <c r="E25" s="87"/>
      <c r="F25" s="87"/>
      <c r="G25" s="87">
        <v>7.6</v>
      </c>
      <c r="H25" s="517"/>
      <c r="I25" s="513" t="s">
        <v>77</v>
      </c>
      <c r="J25" s="513"/>
      <c r="K25" s="496" t="s">
        <v>131</v>
      </c>
    </row>
    <row r="26" spans="1:12" ht="35.25" customHeight="1">
      <c r="A26" s="513"/>
      <c r="B26" s="515"/>
      <c r="C26" s="50">
        <v>2018</v>
      </c>
      <c r="D26" s="71">
        <f aca="true" t="shared" si="0" ref="D26:D64">SUM(E26:G26)</f>
        <v>7.6</v>
      </c>
      <c r="E26" s="71"/>
      <c r="F26" s="86"/>
      <c r="G26" s="71">
        <v>7.6</v>
      </c>
      <c r="H26" s="517"/>
      <c r="I26" s="513"/>
      <c r="J26" s="513"/>
      <c r="K26" s="498"/>
      <c r="L26" t="s">
        <v>43</v>
      </c>
    </row>
    <row r="27" spans="1:13" ht="35.25" customHeight="1">
      <c r="A27" s="513"/>
      <c r="B27" s="515"/>
      <c r="C27" s="50">
        <v>2019</v>
      </c>
      <c r="D27" s="71">
        <f t="shared" si="0"/>
        <v>7.6</v>
      </c>
      <c r="E27" s="71"/>
      <c r="F27" s="86"/>
      <c r="G27" s="71">
        <v>7.6</v>
      </c>
      <c r="H27" s="517"/>
      <c r="I27" s="513"/>
      <c r="J27" s="513"/>
      <c r="K27" s="498"/>
      <c r="M27" s="19"/>
    </row>
    <row r="28" spans="1:18" ht="35.25" customHeight="1">
      <c r="A28" s="513"/>
      <c r="B28" s="516"/>
      <c r="C28" s="51">
        <v>2020</v>
      </c>
      <c r="D28" s="71">
        <f t="shared" si="0"/>
        <v>7.6</v>
      </c>
      <c r="E28" s="71"/>
      <c r="F28" s="86"/>
      <c r="G28" s="71">
        <v>7.6</v>
      </c>
      <c r="H28" s="517"/>
      <c r="I28" s="513"/>
      <c r="J28" s="513"/>
      <c r="K28" s="498"/>
      <c r="R28" t="s">
        <v>43</v>
      </c>
    </row>
    <row r="29" spans="1:11" ht="35.25" customHeight="1">
      <c r="A29" s="486" t="s">
        <v>68</v>
      </c>
      <c r="B29" s="486" t="s">
        <v>132</v>
      </c>
      <c r="C29" s="80">
        <v>2017</v>
      </c>
      <c r="D29" s="71">
        <f>G29</f>
        <v>6.4</v>
      </c>
      <c r="E29" s="71"/>
      <c r="F29" s="86"/>
      <c r="G29" s="71">
        <v>6.4</v>
      </c>
      <c r="H29" s="492"/>
      <c r="I29" s="495" t="s">
        <v>77</v>
      </c>
      <c r="J29" s="496"/>
      <c r="K29" s="498"/>
    </row>
    <row r="30" spans="1:15" ht="35.25" customHeight="1">
      <c r="A30" s="487"/>
      <c r="B30" s="487"/>
      <c r="C30" s="50">
        <v>2018</v>
      </c>
      <c r="D30" s="71">
        <f t="shared" si="0"/>
        <v>3</v>
      </c>
      <c r="E30" s="71"/>
      <c r="F30" s="86"/>
      <c r="G30" s="71">
        <v>3</v>
      </c>
      <c r="H30" s="493"/>
      <c r="I30" s="497"/>
      <c r="J30" s="498"/>
      <c r="K30" s="498"/>
      <c r="O30" t="s">
        <v>43</v>
      </c>
    </row>
    <row r="31" spans="1:11" ht="35.25" customHeight="1">
      <c r="A31" s="487"/>
      <c r="B31" s="487"/>
      <c r="C31" s="50">
        <v>2019</v>
      </c>
      <c r="D31" s="71">
        <f t="shared" si="0"/>
        <v>3</v>
      </c>
      <c r="E31" s="71"/>
      <c r="F31" s="86"/>
      <c r="G31" s="71">
        <v>3</v>
      </c>
      <c r="H31" s="493"/>
      <c r="I31" s="497"/>
      <c r="J31" s="498"/>
      <c r="K31" s="498"/>
    </row>
    <row r="32" spans="1:11" ht="35.25" customHeight="1">
      <c r="A32" s="488"/>
      <c r="B32" s="488"/>
      <c r="C32" s="51">
        <v>2020</v>
      </c>
      <c r="D32" s="71">
        <f t="shared" si="0"/>
        <v>3</v>
      </c>
      <c r="E32" s="71"/>
      <c r="F32" s="86"/>
      <c r="G32" s="71">
        <v>3</v>
      </c>
      <c r="H32" s="494"/>
      <c r="I32" s="499"/>
      <c r="J32" s="500"/>
      <c r="K32" s="498"/>
    </row>
    <row r="33" spans="1:11" ht="35.25" customHeight="1">
      <c r="A33" s="486" t="s">
        <v>133</v>
      </c>
      <c r="B33" s="486" t="s">
        <v>134</v>
      </c>
      <c r="C33" s="80">
        <v>2017</v>
      </c>
      <c r="D33" s="71">
        <f>G33</f>
        <v>0</v>
      </c>
      <c r="E33" s="71"/>
      <c r="F33" s="86"/>
      <c r="G33" s="71">
        <v>0</v>
      </c>
      <c r="H33" s="78"/>
      <c r="I33" s="495" t="s">
        <v>77</v>
      </c>
      <c r="J33" s="496"/>
      <c r="K33" s="498"/>
    </row>
    <row r="34" spans="1:11" ht="35.25" customHeight="1">
      <c r="A34" s="487"/>
      <c r="B34" s="487"/>
      <c r="C34" s="50">
        <v>2018</v>
      </c>
      <c r="D34" s="71">
        <f t="shared" si="0"/>
        <v>2.4</v>
      </c>
      <c r="E34" s="71"/>
      <c r="F34" s="86"/>
      <c r="G34" s="71">
        <v>2.4</v>
      </c>
      <c r="H34" s="501"/>
      <c r="I34" s="497"/>
      <c r="J34" s="498"/>
      <c r="K34" s="498"/>
    </row>
    <row r="35" spans="1:16" ht="35.25" customHeight="1">
      <c r="A35" s="487"/>
      <c r="B35" s="487"/>
      <c r="C35" s="50">
        <v>2019</v>
      </c>
      <c r="D35" s="71">
        <f t="shared" si="0"/>
        <v>2.4</v>
      </c>
      <c r="E35" s="71"/>
      <c r="F35" s="72"/>
      <c r="G35" s="71">
        <v>2.4</v>
      </c>
      <c r="H35" s="501"/>
      <c r="I35" s="497"/>
      <c r="J35" s="498"/>
      <c r="K35" s="498"/>
      <c r="O35" t="s">
        <v>43</v>
      </c>
      <c r="P35" t="s">
        <v>43</v>
      </c>
    </row>
    <row r="36" spans="1:11" ht="35.25" customHeight="1">
      <c r="A36" s="488"/>
      <c r="B36" s="488"/>
      <c r="C36" s="51">
        <v>2020</v>
      </c>
      <c r="D36" s="71">
        <f t="shared" si="0"/>
        <v>2.4</v>
      </c>
      <c r="E36" s="71"/>
      <c r="F36" s="72"/>
      <c r="G36" s="71">
        <v>2.4</v>
      </c>
      <c r="H36" s="501"/>
      <c r="I36" s="499"/>
      <c r="J36" s="500"/>
      <c r="K36" s="498"/>
    </row>
    <row r="37" spans="1:11" ht="35.25" customHeight="1">
      <c r="A37" s="486" t="s">
        <v>135</v>
      </c>
      <c r="B37" s="486" t="s">
        <v>136</v>
      </c>
      <c r="C37" s="80">
        <v>2017</v>
      </c>
      <c r="D37" s="71">
        <f>G37</f>
        <v>1.2</v>
      </c>
      <c r="E37" s="71"/>
      <c r="F37" s="72"/>
      <c r="G37" s="71">
        <v>1.2</v>
      </c>
      <c r="H37" s="492"/>
      <c r="I37" s="495" t="s">
        <v>77</v>
      </c>
      <c r="J37" s="496"/>
      <c r="K37" s="498"/>
    </row>
    <row r="38" spans="1:11" ht="35.25" customHeight="1">
      <c r="A38" s="487"/>
      <c r="B38" s="487"/>
      <c r="C38" s="50">
        <v>2018</v>
      </c>
      <c r="D38" s="71">
        <f t="shared" si="0"/>
        <v>2.2</v>
      </c>
      <c r="E38" s="71"/>
      <c r="F38" s="72"/>
      <c r="G38" s="71">
        <v>2.2</v>
      </c>
      <c r="H38" s="493"/>
      <c r="I38" s="497"/>
      <c r="J38" s="498"/>
      <c r="K38" s="498"/>
    </row>
    <row r="39" spans="1:11" ht="35.25" customHeight="1">
      <c r="A39" s="487"/>
      <c r="B39" s="487"/>
      <c r="C39" s="50">
        <v>2019</v>
      </c>
      <c r="D39" s="71">
        <f t="shared" si="0"/>
        <v>2.2</v>
      </c>
      <c r="E39" s="71"/>
      <c r="F39" s="72"/>
      <c r="G39" s="71">
        <v>2.2</v>
      </c>
      <c r="H39" s="493"/>
      <c r="I39" s="497"/>
      <c r="J39" s="498"/>
      <c r="K39" s="498"/>
    </row>
    <row r="40" spans="1:19" ht="35.25" customHeight="1">
      <c r="A40" s="488"/>
      <c r="B40" s="488"/>
      <c r="C40" s="51">
        <v>2020</v>
      </c>
      <c r="D40" s="71">
        <f t="shared" si="0"/>
        <v>2.2</v>
      </c>
      <c r="E40" s="71"/>
      <c r="F40" s="72"/>
      <c r="G40" s="71">
        <v>2.2</v>
      </c>
      <c r="H40" s="494"/>
      <c r="I40" s="499"/>
      <c r="J40" s="500"/>
      <c r="K40" s="498"/>
      <c r="S40" t="s">
        <v>43</v>
      </c>
    </row>
    <row r="41" spans="1:11" ht="35.25" customHeight="1">
      <c r="A41" s="486" t="s">
        <v>137</v>
      </c>
      <c r="B41" s="486" t="s">
        <v>138</v>
      </c>
      <c r="C41" s="80">
        <v>2017</v>
      </c>
      <c r="D41" s="71">
        <f>G41</f>
        <v>0</v>
      </c>
      <c r="E41" s="71"/>
      <c r="F41" s="72"/>
      <c r="G41" s="71">
        <v>0</v>
      </c>
      <c r="H41" s="492"/>
      <c r="I41" s="495" t="s">
        <v>77</v>
      </c>
      <c r="J41" s="496"/>
      <c r="K41" s="498"/>
    </row>
    <row r="42" spans="1:11" ht="35.25" customHeight="1">
      <c r="A42" s="487"/>
      <c r="B42" s="487"/>
      <c r="C42" s="50">
        <v>2018</v>
      </c>
      <c r="D42" s="71">
        <f t="shared" si="0"/>
        <v>0</v>
      </c>
      <c r="E42" s="71"/>
      <c r="F42" s="72"/>
      <c r="G42" s="71">
        <v>0</v>
      </c>
      <c r="H42" s="493"/>
      <c r="I42" s="497"/>
      <c r="J42" s="498"/>
      <c r="K42" s="498"/>
    </row>
    <row r="43" spans="1:11" ht="35.25" customHeight="1">
      <c r="A43" s="487"/>
      <c r="B43" s="487"/>
      <c r="C43" s="50">
        <v>2019</v>
      </c>
      <c r="D43" s="71">
        <f t="shared" si="0"/>
        <v>0</v>
      </c>
      <c r="E43" s="71"/>
      <c r="F43" s="72"/>
      <c r="G43" s="71">
        <v>0</v>
      </c>
      <c r="H43" s="493"/>
      <c r="I43" s="497"/>
      <c r="J43" s="498"/>
      <c r="K43" s="498"/>
    </row>
    <row r="44" spans="1:14" ht="35.25" customHeight="1">
      <c r="A44" s="488"/>
      <c r="B44" s="488"/>
      <c r="C44" s="51">
        <v>2020</v>
      </c>
      <c r="D44" s="71">
        <f t="shared" si="0"/>
        <v>0</v>
      </c>
      <c r="E44" s="71"/>
      <c r="F44" s="72"/>
      <c r="G44" s="71">
        <v>0</v>
      </c>
      <c r="H44" s="494"/>
      <c r="I44" s="499"/>
      <c r="J44" s="500"/>
      <c r="K44" s="498"/>
      <c r="N44" t="s">
        <v>43</v>
      </c>
    </row>
    <row r="45" spans="1:11" ht="35.25" customHeight="1">
      <c r="A45" s="486" t="s">
        <v>139</v>
      </c>
      <c r="B45" s="486" t="s">
        <v>140</v>
      </c>
      <c r="C45" s="80">
        <v>2017</v>
      </c>
      <c r="D45" s="71">
        <f>G45</f>
        <v>0</v>
      </c>
      <c r="E45" s="71"/>
      <c r="F45" s="72"/>
      <c r="G45" s="71">
        <v>0</v>
      </c>
      <c r="H45" s="492"/>
      <c r="I45" s="495" t="s">
        <v>77</v>
      </c>
      <c r="J45" s="496"/>
      <c r="K45" s="498"/>
    </row>
    <row r="46" spans="1:11" ht="35.25" customHeight="1">
      <c r="A46" s="487"/>
      <c r="B46" s="487"/>
      <c r="C46" s="50">
        <v>2018</v>
      </c>
      <c r="D46" s="71">
        <f t="shared" si="0"/>
        <v>0</v>
      </c>
      <c r="E46" s="71"/>
      <c r="F46" s="72"/>
      <c r="G46" s="71">
        <v>0</v>
      </c>
      <c r="H46" s="493"/>
      <c r="I46" s="497"/>
      <c r="J46" s="498"/>
      <c r="K46" s="498"/>
    </row>
    <row r="47" spans="1:13" ht="35.25" customHeight="1">
      <c r="A47" s="487"/>
      <c r="B47" s="487"/>
      <c r="C47" s="50">
        <v>2019</v>
      </c>
      <c r="D47" s="71">
        <f t="shared" si="0"/>
        <v>0</v>
      </c>
      <c r="E47" s="71"/>
      <c r="F47" s="72"/>
      <c r="G47" s="71">
        <v>0</v>
      </c>
      <c r="H47" s="493"/>
      <c r="I47" s="497"/>
      <c r="J47" s="498"/>
      <c r="K47" s="498"/>
      <c r="M47" t="s">
        <v>43</v>
      </c>
    </row>
    <row r="48" spans="1:11" ht="35.25" customHeight="1">
      <c r="A48" s="488"/>
      <c r="B48" s="488"/>
      <c r="C48" s="51">
        <v>2020</v>
      </c>
      <c r="D48" s="71">
        <f t="shared" si="0"/>
        <v>0</v>
      </c>
      <c r="E48" s="71"/>
      <c r="F48" s="72"/>
      <c r="G48" s="71">
        <v>0</v>
      </c>
      <c r="H48" s="494"/>
      <c r="I48" s="499"/>
      <c r="J48" s="500"/>
      <c r="K48" s="498"/>
    </row>
    <row r="49" spans="1:11" ht="35.25" customHeight="1">
      <c r="A49" s="486" t="s">
        <v>141</v>
      </c>
      <c r="B49" s="486" t="s">
        <v>142</v>
      </c>
      <c r="C49" s="80">
        <v>2017</v>
      </c>
      <c r="D49" s="71">
        <f>G49</f>
        <v>0</v>
      </c>
      <c r="E49" s="71"/>
      <c r="F49" s="72"/>
      <c r="G49" s="71">
        <v>0</v>
      </c>
      <c r="H49" s="492"/>
      <c r="I49" s="495" t="s">
        <v>77</v>
      </c>
      <c r="J49" s="496"/>
      <c r="K49" s="498"/>
    </row>
    <row r="50" spans="1:11" ht="35.25" customHeight="1">
      <c r="A50" s="487"/>
      <c r="B50" s="487"/>
      <c r="C50" s="50">
        <v>2018</v>
      </c>
      <c r="D50" s="71">
        <f t="shared" si="0"/>
        <v>0</v>
      </c>
      <c r="E50" s="71"/>
      <c r="F50" s="72"/>
      <c r="G50" s="71">
        <v>0</v>
      </c>
      <c r="H50" s="493"/>
      <c r="I50" s="497"/>
      <c r="J50" s="498"/>
      <c r="K50" s="498"/>
    </row>
    <row r="51" spans="1:13" ht="35.25" customHeight="1">
      <c r="A51" s="487"/>
      <c r="B51" s="487"/>
      <c r="C51" s="50">
        <v>2019</v>
      </c>
      <c r="D51" s="71">
        <f t="shared" si="0"/>
        <v>0</v>
      </c>
      <c r="E51" s="71"/>
      <c r="F51" s="72"/>
      <c r="G51" s="71">
        <v>0</v>
      </c>
      <c r="H51" s="493"/>
      <c r="I51" s="497"/>
      <c r="J51" s="498"/>
      <c r="K51" s="498"/>
      <c r="M51" t="s">
        <v>43</v>
      </c>
    </row>
    <row r="52" spans="1:11" ht="35.25" customHeight="1">
      <c r="A52" s="488"/>
      <c r="B52" s="488"/>
      <c r="C52" s="51">
        <v>2020</v>
      </c>
      <c r="D52" s="71">
        <f t="shared" si="0"/>
        <v>0</v>
      </c>
      <c r="E52" s="71"/>
      <c r="F52" s="72"/>
      <c r="G52" s="71">
        <v>0</v>
      </c>
      <c r="H52" s="494"/>
      <c r="I52" s="499"/>
      <c r="J52" s="500"/>
      <c r="K52" s="498"/>
    </row>
    <row r="53" spans="1:11" ht="35.25" customHeight="1">
      <c r="A53" s="486" t="s">
        <v>143</v>
      </c>
      <c r="B53" s="486" t="s">
        <v>144</v>
      </c>
      <c r="C53" s="80">
        <v>2017</v>
      </c>
      <c r="D53" s="71">
        <f>G53</f>
        <v>0</v>
      </c>
      <c r="E53" s="71"/>
      <c r="F53" s="72"/>
      <c r="G53" s="71">
        <v>0</v>
      </c>
      <c r="H53" s="492"/>
      <c r="I53" s="495" t="s">
        <v>77</v>
      </c>
      <c r="J53" s="496"/>
      <c r="K53" s="498"/>
    </row>
    <row r="54" spans="1:11" ht="35.25" customHeight="1">
      <c r="A54" s="487"/>
      <c r="B54" s="487"/>
      <c r="C54" s="50">
        <v>2018</v>
      </c>
      <c r="D54" s="71">
        <f t="shared" si="0"/>
        <v>0</v>
      </c>
      <c r="E54" s="71"/>
      <c r="F54" s="72"/>
      <c r="G54" s="71">
        <v>0</v>
      </c>
      <c r="H54" s="493"/>
      <c r="I54" s="497"/>
      <c r="J54" s="498"/>
      <c r="K54" s="498"/>
    </row>
    <row r="55" spans="1:12" ht="35.25" customHeight="1">
      <c r="A55" s="487"/>
      <c r="B55" s="487"/>
      <c r="C55" s="50">
        <v>2019</v>
      </c>
      <c r="D55" s="71">
        <f t="shared" si="0"/>
        <v>0</v>
      </c>
      <c r="E55" s="71"/>
      <c r="F55" s="72"/>
      <c r="G55" s="71">
        <v>0</v>
      </c>
      <c r="H55" s="493"/>
      <c r="I55" s="497"/>
      <c r="J55" s="498"/>
      <c r="K55" s="498"/>
      <c r="L55" t="s">
        <v>43</v>
      </c>
    </row>
    <row r="56" spans="1:11" ht="35.25" customHeight="1">
      <c r="A56" s="488"/>
      <c r="B56" s="488"/>
      <c r="C56" s="51">
        <v>2020</v>
      </c>
      <c r="D56" s="71">
        <f t="shared" si="0"/>
        <v>0</v>
      </c>
      <c r="E56" s="71"/>
      <c r="F56" s="72"/>
      <c r="G56" s="71">
        <v>0</v>
      </c>
      <c r="H56" s="494"/>
      <c r="I56" s="499"/>
      <c r="J56" s="500"/>
      <c r="K56" s="498"/>
    </row>
    <row r="57" spans="1:11" ht="35.25" customHeight="1">
      <c r="A57" s="486" t="s">
        <v>145</v>
      </c>
      <c r="B57" s="486" t="s">
        <v>146</v>
      </c>
      <c r="C57" s="80">
        <v>2017</v>
      </c>
      <c r="D57" s="71">
        <f>G57</f>
        <v>0</v>
      </c>
      <c r="E57" s="71"/>
      <c r="F57" s="72"/>
      <c r="G57" s="71">
        <v>0</v>
      </c>
      <c r="H57" s="492"/>
      <c r="I57" s="495" t="s">
        <v>77</v>
      </c>
      <c r="J57" s="496"/>
      <c r="K57" s="498"/>
    </row>
    <row r="58" spans="1:11" ht="35.25" customHeight="1">
      <c r="A58" s="487"/>
      <c r="B58" s="487"/>
      <c r="C58" s="50">
        <v>2018</v>
      </c>
      <c r="D58" s="71">
        <f t="shared" si="0"/>
        <v>0</v>
      </c>
      <c r="E58" s="71"/>
      <c r="F58" s="72"/>
      <c r="G58" s="71">
        <v>0</v>
      </c>
      <c r="H58" s="493"/>
      <c r="I58" s="497"/>
      <c r="J58" s="498"/>
      <c r="K58" s="498"/>
    </row>
    <row r="59" spans="1:14" ht="35.25" customHeight="1">
      <c r="A59" s="487"/>
      <c r="B59" s="487"/>
      <c r="C59" s="50">
        <v>2019</v>
      </c>
      <c r="D59" s="71">
        <f t="shared" si="0"/>
        <v>0</v>
      </c>
      <c r="E59" s="71"/>
      <c r="F59" s="72"/>
      <c r="G59" s="71">
        <v>0</v>
      </c>
      <c r="H59" s="493"/>
      <c r="I59" s="497"/>
      <c r="J59" s="498"/>
      <c r="K59" s="498"/>
      <c r="N59" t="s">
        <v>43</v>
      </c>
    </row>
    <row r="60" spans="1:11" ht="35.25" customHeight="1">
      <c r="A60" s="488"/>
      <c r="B60" s="488"/>
      <c r="C60" s="51">
        <v>2020</v>
      </c>
      <c r="D60" s="71">
        <f t="shared" si="0"/>
        <v>0</v>
      </c>
      <c r="E60" s="71"/>
      <c r="F60" s="72"/>
      <c r="G60" s="71">
        <v>0</v>
      </c>
      <c r="H60" s="494"/>
      <c r="I60" s="499"/>
      <c r="J60" s="500"/>
      <c r="K60" s="500"/>
    </row>
    <row r="61" spans="1:11" ht="16.5" customHeight="1">
      <c r="A61" s="486"/>
      <c r="B61" s="489" t="s">
        <v>81</v>
      </c>
      <c r="C61" s="80">
        <v>2017</v>
      </c>
      <c r="D61" s="71">
        <f>G61</f>
        <v>13.1</v>
      </c>
      <c r="E61" s="71">
        <v>0</v>
      </c>
      <c r="F61" s="86">
        <v>0</v>
      </c>
      <c r="G61" s="71">
        <f>G15+G20+G29+G33+G37+G41+G45+G49+G53+G57</f>
        <v>13.1</v>
      </c>
      <c r="H61" s="78"/>
      <c r="I61" s="83"/>
      <c r="J61" s="84"/>
      <c r="K61" s="85"/>
    </row>
    <row r="62" spans="1:11" ht="15.75">
      <c r="A62" s="487"/>
      <c r="B62" s="490"/>
      <c r="C62" s="50">
        <v>2018</v>
      </c>
      <c r="D62" s="71">
        <f t="shared" si="0"/>
        <v>13.100000000000001</v>
      </c>
      <c r="E62" s="71">
        <f aca="true" t="shared" si="1" ref="E62:F64">SUM(E16+E21)</f>
        <v>0</v>
      </c>
      <c r="F62" s="71">
        <f t="shared" si="1"/>
        <v>0</v>
      </c>
      <c r="G62" s="71">
        <f>SUM(G16+G21+G30+G34+G38+G42+G46+G50+G54+G58)</f>
        <v>13.100000000000001</v>
      </c>
      <c r="H62" s="37"/>
      <c r="I62" s="495"/>
      <c r="J62" s="504"/>
      <c r="K62" s="509"/>
    </row>
    <row r="63" spans="1:11" ht="15.75">
      <c r="A63" s="487"/>
      <c r="B63" s="490"/>
      <c r="C63" s="50">
        <v>2019</v>
      </c>
      <c r="D63" s="71">
        <f t="shared" si="0"/>
        <v>13.100000000000001</v>
      </c>
      <c r="E63" s="75">
        <f t="shared" si="1"/>
        <v>0</v>
      </c>
      <c r="F63" s="75">
        <f t="shared" si="1"/>
        <v>0</v>
      </c>
      <c r="G63" s="75">
        <f>SUM(G17+G22+G31+G35+G39+G43+G47+G51+G55+G59)</f>
        <v>13.100000000000001</v>
      </c>
      <c r="H63" s="37"/>
      <c r="I63" s="505"/>
      <c r="J63" s="506"/>
      <c r="K63" s="509"/>
    </row>
    <row r="64" spans="1:11" ht="15.75">
      <c r="A64" s="487"/>
      <c r="B64" s="490"/>
      <c r="C64" s="51">
        <v>2020</v>
      </c>
      <c r="D64" s="71">
        <f t="shared" si="0"/>
        <v>13.100000000000001</v>
      </c>
      <c r="E64" s="71">
        <f t="shared" si="1"/>
        <v>0</v>
      </c>
      <c r="F64" s="71">
        <f t="shared" si="1"/>
        <v>0</v>
      </c>
      <c r="G64" s="71">
        <f>SUM(G18+G23+G32+G36+G40+G44+G48+G52+G56+G60)</f>
        <v>13.100000000000001</v>
      </c>
      <c r="H64" s="37"/>
      <c r="I64" s="505"/>
      <c r="J64" s="506"/>
      <c r="K64" s="509"/>
    </row>
    <row r="65" spans="1:11" ht="15.75">
      <c r="A65" s="488"/>
      <c r="B65" s="491"/>
      <c r="C65" s="79" t="s">
        <v>186</v>
      </c>
      <c r="D65" s="76">
        <f>SUM(D61+D62+D63+D64)</f>
        <v>52.400000000000006</v>
      </c>
      <c r="E65" s="76">
        <f>SUM(E62:E64)</f>
        <v>0</v>
      </c>
      <c r="F65" s="76">
        <f>SUM(F62:F64)</f>
        <v>0</v>
      </c>
      <c r="G65" s="76">
        <f>SUM(G61+G62+G63+G64)</f>
        <v>52.400000000000006</v>
      </c>
      <c r="H65" s="37"/>
      <c r="I65" s="507"/>
      <c r="J65" s="508"/>
      <c r="K65" s="509"/>
    </row>
  </sheetData>
  <sheetProtection/>
  <mergeCells count="71">
    <mergeCell ref="A20:A23"/>
    <mergeCell ref="B20:B23"/>
    <mergeCell ref="I8:J11"/>
    <mergeCell ref="E8:H9"/>
    <mergeCell ref="I12:J12"/>
    <mergeCell ref="A14:K14"/>
    <mergeCell ref="D8:D11"/>
    <mergeCell ref="K8:K11"/>
    <mergeCell ref="E10:E11"/>
    <mergeCell ref="H16:H18"/>
    <mergeCell ref="H10:H11"/>
    <mergeCell ref="C8:C11"/>
    <mergeCell ref="F10:G10"/>
    <mergeCell ref="A8:A11"/>
    <mergeCell ref="B8:B11"/>
    <mergeCell ref="A13:K13"/>
    <mergeCell ref="A15:A18"/>
    <mergeCell ref="B1:K1"/>
    <mergeCell ref="B2:K2"/>
    <mergeCell ref="J3:K3"/>
    <mergeCell ref="J4:K4"/>
    <mergeCell ref="I20:J23"/>
    <mergeCell ref="H20:H23"/>
    <mergeCell ref="K20:K23"/>
    <mergeCell ref="I15:J18"/>
    <mergeCell ref="K15:K18"/>
    <mergeCell ref="A7:K7"/>
    <mergeCell ref="I62:J65"/>
    <mergeCell ref="K62:K65"/>
    <mergeCell ref="A19:K19"/>
    <mergeCell ref="A24:K24"/>
    <mergeCell ref="B15:B18"/>
    <mergeCell ref="A25:A28"/>
    <mergeCell ref="B25:B28"/>
    <mergeCell ref="H25:H28"/>
    <mergeCell ref="I25:J28"/>
    <mergeCell ref="K25:K60"/>
    <mergeCell ref="A29:A32"/>
    <mergeCell ref="B29:B32"/>
    <mergeCell ref="I29:J32"/>
    <mergeCell ref="H29:H32"/>
    <mergeCell ref="A33:A36"/>
    <mergeCell ref="B33:B36"/>
    <mergeCell ref="H34:H36"/>
    <mergeCell ref="A37:A40"/>
    <mergeCell ref="B37:B40"/>
    <mergeCell ref="I33:J36"/>
    <mergeCell ref="I37:J40"/>
    <mergeCell ref="A41:A44"/>
    <mergeCell ref="B41:B44"/>
    <mergeCell ref="H37:H40"/>
    <mergeCell ref="H41:H44"/>
    <mergeCell ref="I41:J44"/>
    <mergeCell ref="A45:A48"/>
    <mergeCell ref="B45:B48"/>
    <mergeCell ref="H45:H48"/>
    <mergeCell ref="I45:J48"/>
    <mergeCell ref="A49:A52"/>
    <mergeCell ref="B49:B52"/>
    <mergeCell ref="H49:H52"/>
    <mergeCell ref="I49:J52"/>
    <mergeCell ref="A61:A65"/>
    <mergeCell ref="B61:B65"/>
    <mergeCell ref="A53:A56"/>
    <mergeCell ref="B53:B56"/>
    <mergeCell ref="H53:H56"/>
    <mergeCell ref="I53:J56"/>
    <mergeCell ref="A57:A60"/>
    <mergeCell ref="B57:B60"/>
    <mergeCell ref="H57:H60"/>
    <mergeCell ref="I57:J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adm11</cp:lastModifiedBy>
  <cp:lastPrinted>2018-02-13T13:11:07Z</cp:lastPrinted>
  <dcterms:created xsi:type="dcterms:W3CDTF">2014-10-21T12:29:03Z</dcterms:created>
  <dcterms:modified xsi:type="dcterms:W3CDTF">2018-02-20T13:10:50Z</dcterms:modified>
  <cp:category/>
  <cp:version/>
  <cp:contentType/>
  <cp:contentStatus/>
</cp:coreProperties>
</file>