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20" windowHeight="10720" activeTab="3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</sheets>
  <definedNames/>
  <calcPr fullCalcOnLoad="1"/>
</workbook>
</file>

<file path=xl/sharedStrings.xml><?xml version="1.0" encoding="utf-8"?>
<sst xmlns="http://schemas.openxmlformats.org/spreadsheetml/2006/main" count="370" uniqueCount="234">
  <si>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</si>
  <si>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</si>
  <si>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</si>
  <si>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</si>
  <si>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</si>
  <si>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</si>
  <si>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</si>
  <si>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</si>
  <si>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</si>
  <si>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</si>
  <si>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</si>
  <si>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</si>
  <si>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</si>
  <si>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</si>
  <si>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</si>
  <si>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</si>
  <si>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</si>
  <si>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</si>
  <si>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</si>
  <si>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</si>
  <si>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</si>
  <si>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</si>
  <si>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</si>
  <si>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</si>
  <si>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</si>
  <si>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</si>
  <si>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</si>
  <si>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</si>
  <si>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</si>
  <si>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</si>
  <si>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</si>
  <si>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</si>
  <si>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</si>
  <si>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</si>
  <si>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</si>
  <si>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</si>
  <si>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</si>
  <si>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</si>
  <si>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</si>
  <si>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</si>
  <si>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</si>
  <si>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</si>
  <si>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</si>
  <si>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</si>
  <si>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</si>
  <si>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</si>
  <si>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</si>
  <si>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</si>
  <si>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</si>
  <si>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</si>
  <si>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</si>
  <si>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</si>
  <si>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</si>
  <si>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</si>
  <si>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</si>
  <si>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</si>
  <si>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</si>
  <si>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</si>
  <si>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</si>
  <si>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</si>
  <si>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</si>
  <si>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</si>
  <si>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</si>
  <si>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</si>
  <si>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</si>
  <si>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</si>
  <si>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</si>
  <si>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</si>
  <si>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</si>
  <si>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</si>
  <si>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</si>
  <si>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</si>
  <si>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</si>
  <si>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</si>
  <si>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</si>
  <si>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</si>
  <si>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</si>
  <si>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</si>
  <si>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</si>
  <si>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</si>
  <si>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</si>
  <si>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</si>
  <si>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</si>
  <si>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</si>
  <si>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</si>
  <si>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</si>
  <si>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</si>
  <si>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</si>
  <si>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</si>
  <si>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</si>
  <si>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</si>
  <si>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</si>
  <si>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</si>
  <si>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</si>
  <si>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</si>
  <si>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</si>
  <si>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</si>
  <si>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</si>
  <si>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</si>
  <si>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</si>
  <si>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</si>
  <si>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</si>
  <si>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</si>
  <si>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</si>
  <si>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</si>
  <si>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</si>
  <si>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</si>
  <si>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</si>
  <si>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</si>
  <si>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</si>
  <si>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</si>
  <si>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</si>
  <si>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</si>
  <si>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</si>
  <si>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</si>
  <si>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</si>
  <si>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</si>
  <si>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</si>
  <si>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</si>
  <si>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</si>
  <si>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</si>
  <si>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</si>
  <si>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</si>
  <si>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</si>
  <si>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</si>
  <si>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</si>
  <si>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</si>
  <si>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</si>
  <si>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</si>
  <si>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</si>
  <si>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</si>
  <si>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</si>
  <si>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</si>
  <si>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</si>
  <si>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</si>
  <si>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</si>
  <si>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</si>
  <si>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</si>
  <si>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</si>
  <si>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</si>
  <si>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</si>
  <si>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</si>
  <si>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</si>
  <si>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</si>
  <si>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</si>
  <si>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</si>
  <si>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</si>
  <si>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</si>
  <si>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</si>
  <si>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</si>
  <si>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</si>
  <si>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</si>
  <si>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</si>
  <si>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</si>
  <si>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</si>
  <si>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</si>
  <si>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</si>
  <si>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</si>
  <si>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</si>
  <si>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</si>
  <si>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</si>
  <si>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</si>
  <si>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</si>
  <si>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</si>
  <si>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</si>
  <si>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</si>
  <si>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</si>
  <si>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 xml:space="preserve">Приложение № 2 </t>
  </si>
  <si>
    <t xml:space="preserve">к постановлению администрации </t>
  </si>
  <si>
    <t>ЗАТО г. Радужный Владимирской области</t>
  </si>
  <si>
    <t xml:space="preserve">Приложение № 1 </t>
  </si>
  <si>
    <t>МБУК ОБ</t>
  </si>
  <si>
    <t>МБУК 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</si>
  <si>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</si>
  <si>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</si>
  <si>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</si>
  <si>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</si>
  <si>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</si>
  <si>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Приложение № 4</t>
  </si>
  <si>
    <t>Приложение № 3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</si>
  <si>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</si>
  <si>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</si>
  <si>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>2017-2020</t>
  </si>
  <si>
    <t>2017-2020г.г.</t>
  </si>
  <si>
    <t>2017-2020 годы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</si>
  <si>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</si>
  <si>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</si>
  <si>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</si>
  <si>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</si>
  <si>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Выпонение мунципалных заданиий на 1 квартал 2018 года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</si>
  <si>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</si>
  <si>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</si>
  <si>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</si>
  <si>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</si>
  <si>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</si>
  <si>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</si>
  <si>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</si>
  <si>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</si>
  <si>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</si>
  <si>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</si>
  <si>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</si>
  <si>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</si>
  <si>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</si>
  <si>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Благоустройство территории парка  (освещение парковой зоны 3 этап)</t>
  </si>
  <si>
    <t>Оборудование места массового пребывания людей ограждением 2 класса защиты(установка ограждений  в учреждении МБУ ДО "ДШИ")</t>
  </si>
  <si>
    <t>Строительство межшкольного стадиона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</si>
  <si>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</si>
  <si>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</si>
  <si>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</si>
  <si>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</si>
  <si>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</si>
  <si>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</si>
  <si>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</si>
  <si>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</si>
  <si>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Оснащение зданий по требованиям пожарной безопастности.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</si>
  <si>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</si>
  <si>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</si>
  <si>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</si>
  <si>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</si>
  <si>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</si>
  <si>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</si>
  <si>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</si>
  <si>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</si>
  <si>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</si>
  <si>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</si>
  <si>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</si>
  <si>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</si>
  <si>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</si>
  <si>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</si>
  <si>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</si>
  <si>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</si>
  <si>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от "_20__" ___06____  № _903____</t>
  </si>
  <si>
    <t>от "20___" __06______  № _903____</t>
  </si>
  <si>
    <t>от "_20__" ____06____  № _903____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</si>
</sst>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 horizontal="center" wrapText="1"/>
    </xf>
    <xf numFmtId="177" fontId="0" fillId="0" borderId="0" xfId="0" applyNumberFormat="1" applyAlignment="1">
      <alignment/>
    </xf>
    <xf numFmtId="176" fontId="57" fillId="0" borderId="12" xfId="0" applyNumberFormat="1" applyFont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9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12" xfId="0" applyFont="1" applyBorder="1" applyAlignment="1">
      <alignment horizontal="justify" vertical="top" wrapText="1"/>
    </xf>
    <xf numFmtId="2" fontId="58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52" fillId="0" borderId="10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176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vertical="top" wrapText="1"/>
    </xf>
    <xf numFmtId="178" fontId="56" fillId="0" borderId="12" xfId="0" applyNumberFormat="1" applyFont="1" applyBorder="1" applyAlignment="1">
      <alignment vertical="top" wrapText="1"/>
    </xf>
    <xf numFmtId="178" fontId="60" fillId="0" borderId="12" xfId="0" applyNumberFormat="1" applyFont="1" applyBorder="1" applyAlignment="1">
      <alignment vertical="top" wrapText="1"/>
    </xf>
    <xf numFmtId="178" fontId="56" fillId="0" borderId="12" xfId="0" applyNumberFormat="1" applyFont="1" applyBorder="1" applyAlignment="1">
      <alignment horizontal="center" wrapText="1"/>
    </xf>
    <xf numFmtId="178" fontId="56" fillId="0" borderId="12" xfId="0" applyNumberFormat="1" applyFont="1" applyBorder="1" applyAlignment="1">
      <alignment wrapText="1"/>
    </xf>
    <xf numFmtId="178" fontId="57" fillId="0" borderId="12" xfId="0" applyNumberFormat="1" applyFont="1" applyBorder="1" applyAlignment="1">
      <alignment vertical="top" wrapText="1"/>
    </xf>
    <xf numFmtId="178" fontId="61" fillId="0" borderId="12" xfId="0" applyNumberFormat="1" applyFont="1" applyBorder="1" applyAlignment="1">
      <alignment horizontal="center" vertical="center" wrapText="1"/>
    </xf>
    <xf numFmtId="178" fontId="61" fillId="0" borderId="12" xfId="0" applyNumberFormat="1" applyFont="1" applyBorder="1" applyAlignment="1">
      <alignment horizontal="center" vertical="top" wrapText="1"/>
    </xf>
    <xf numFmtId="178" fontId="61" fillId="0" borderId="13" xfId="0" applyNumberFormat="1" applyFont="1" applyBorder="1" applyAlignment="1">
      <alignment horizontal="center" vertical="top" wrapText="1"/>
    </xf>
    <xf numFmtId="178" fontId="61" fillId="0" borderId="14" xfId="0" applyNumberFormat="1" applyFont="1" applyBorder="1" applyAlignment="1">
      <alignment horizontal="center" vertical="top" wrapText="1"/>
    </xf>
    <xf numFmtId="178" fontId="62" fillId="0" borderId="12" xfId="0" applyNumberFormat="1" applyFont="1" applyBorder="1" applyAlignment="1">
      <alignment horizontal="center" vertical="top" wrapText="1"/>
    </xf>
    <xf numFmtId="178" fontId="53" fillId="0" borderId="10" xfId="0" applyNumberFormat="1" applyFont="1" applyBorder="1" applyAlignment="1">
      <alignment horizontal="center" vertical="top" wrapText="1"/>
    </xf>
    <xf numFmtId="178" fontId="52" fillId="0" borderId="12" xfId="0" applyNumberFormat="1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60" fillId="0" borderId="12" xfId="0" applyFont="1" applyBorder="1" applyAlignment="1">
      <alignment vertical="top" wrapText="1"/>
    </xf>
    <xf numFmtId="0" fontId="56" fillId="0" borderId="12" xfId="0" applyFont="1" applyBorder="1" applyAlignment="1">
      <alignment horizontal="left" vertical="top" wrapText="1" indent="1"/>
    </xf>
    <xf numFmtId="0" fontId="56" fillId="0" borderId="15" xfId="0" applyFont="1" applyBorder="1" applyAlignment="1">
      <alignment vertical="top" wrapText="1"/>
    </xf>
    <xf numFmtId="176" fontId="56" fillId="0" borderId="12" xfId="0" applyNumberFormat="1" applyFont="1" applyBorder="1" applyAlignment="1">
      <alignment horizontal="center" vertical="top" wrapText="1"/>
    </xf>
    <xf numFmtId="176" fontId="56" fillId="0" borderId="12" xfId="0" applyNumberFormat="1" applyFont="1" applyFill="1" applyBorder="1" applyAlignment="1">
      <alignment horizontal="center" vertical="top" wrapText="1"/>
    </xf>
    <xf numFmtId="178" fontId="55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176" fontId="55" fillId="0" borderId="12" xfId="0" applyNumberFormat="1" applyFont="1" applyFill="1" applyBorder="1" applyAlignment="1">
      <alignment vertical="top" wrapText="1"/>
    </xf>
    <xf numFmtId="176" fontId="56" fillId="0" borderId="12" xfId="0" applyNumberFormat="1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176" fontId="56" fillId="0" borderId="12" xfId="0" applyNumberFormat="1" applyFont="1" applyFill="1" applyBorder="1" applyAlignment="1">
      <alignment vertical="top" wrapText="1"/>
    </xf>
    <xf numFmtId="176" fontId="57" fillId="0" borderId="12" xfId="0" applyNumberFormat="1" applyFont="1" applyFill="1" applyBorder="1" applyAlignment="1">
      <alignment horizontal="center" vertical="top" wrapText="1"/>
    </xf>
    <xf numFmtId="176" fontId="56" fillId="0" borderId="12" xfId="0" applyNumberFormat="1" applyFont="1" applyFill="1" applyBorder="1" applyAlignment="1">
      <alignment horizontal="left" vertical="top" wrapText="1" indent="1"/>
    </xf>
    <xf numFmtId="176" fontId="63" fillId="0" borderId="12" xfId="0" applyNumberFormat="1" applyFont="1" applyBorder="1" applyAlignment="1">
      <alignment vertical="top" wrapText="1"/>
    </xf>
    <xf numFmtId="1" fontId="57" fillId="0" borderId="12" xfId="0" applyNumberFormat="1" applyFont="1" applyFill="1" applyBorder="1" applyAlignment="1">
      <alignment horizontal="center" vertical="top" wrapText="1"/>
    </xf>
    <xf numFmtId="1" fontId="51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178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176" fontId="65" fillId="0" borderId="12" xfId="0" applyNumberFormat="1" applyFont="1" applyFill="1" applyBorder="1" applyAlignment="1">
      <alignment horizontal="center" vertical="top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 indent="1"/>
    </xf>
    <xf numFmtId="1" fontId="51" fillId="0" borderId="12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vertical="top" wrapText="1"/>
    </xf>
    <xf numFmtId="1" fontId="51" fillId="0" borderId="12" xfId="0" applyNumberFormat="1" applyFont="1" applyFill="1" applyBorder="1" applyAlignment="1">
      <alignment horizontal="center" vertical="top" wrapText="1"/>
    </xf>
    <xf numFmtId="176" fontId="51" fillId="0" borderId="12" xfId="0" applyNumberFormat="1" applyFont="1" applyFill="1" applyBorder="1" applyAlignment="1">
      <alignment vertical="top" wrapText="1"/>
    </xf>
    <xf numFmtId="1" fontId="65" fillId="0" borderId="12" xfId="0" applyNumberFormat="1" applyFont="1" applyFill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56" fillId="0" borderId="12" xfId="0" applyNumberFormat="1" applyFont="1" applyBorder="1" applyAlignment="1">
      <alignment horizontal="center" wrapText="1"/>
    </xf>
    <xf numFmtId="178" fontId="60" fillId="0" borderId="12" xfId="0" applyNumberFormat="1" applyFont="1" applyBorder="1" applyAlignment="1">
      <alignment wrapText="1"/>
    </xf>
    <xf numFmtId="178" fontId="57" fillId="0" borderId="12" xfId="0" applyNumberFormat="1" applyFont="1" applyBorder="1" applyAlignment="1">
      <alignment horizontal="center" vertical="top" wrapText="1"/>
    </xf>
    <xf numFmtId="178" fontId="64" fillId="0" borderId="12" xfId="0" applyNumberFormat="1" applyFont="1" applyBorder="1" applyAlignment="1">
      <alignment vertical="top" wrapText="1"/>
    </xf>
    <xf numFmtId="178" fontId="64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7" fillId="0" borderId="12" xfId="0" applyFont="1" applyBorder="1" applyAlignment="1">
      <alignment horizontal="center" wrapText="1"/>
    </xf>
    <xf numFmtId="178" fontId="57" fillId="0" borderId="12" xfId="0" applyNumberFormat="1" applyFont="1" applyBorder="1" applyAlignment="1">
      <alignment horizontal="center" wrapText="1"/>
    </xf>
    <xf numFmtId="178" fontId="57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1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80" fontId="57" fillId="0" borderId="12" xfId="0" applyNumberFormat="1" applyFont="1" applyBorder="1" applyAlignment="1">
      <alignment horizontal="center" vertical="top" wrapText="1"/>
    </xf>
    <xf numFmtId="176" fontId="52" fillId="0" borderId="10" xfId="0" applyNumberFormat="1" applyFont="1" applyBorder="1" applyAlignment="1">
      <alignment horizontal="center" vertical="top" wrapText="1"/>
    </xf>
    <xf numFmtId="176" fontId="53" fillId="0" borderId="1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51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top" wrapText="1"/>
    </xf>
    <xf numFmtId="180" fontId="51" fillId="0" borderId="12" xfId="0" applyNumberFormat="1" applyFont="1" applyBorder="1" applyAlignment="1">
      <alignment horizontal="center" vertical="top" wrapText="1"/>
    </xf>
    <xf numFmtId="180" fontId="51" fillId="0" borderId="12" xfId="0" applyNumberFormat="1" applyFont="1" applyFill="1" applyBorder="1" applyAlignment="1">
      <alignment horizontal="center" vertical="top" wrapText="1"/>
    </xf>
    <xf numFmtId="178" fontId="51" fillId="0" borderId="12" xfId="0" applyNumberFormat="1" applyFont="1" applyFill="1" applyBorder="1" applyAlignment="1">
      <alignment horizontal="center" vertical="top" wrapText="1"/>
    </xf>
    <xf numFmtId="178" fontId="51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Border="1" applyAlignment="1">
      <alignment horizontal="center"/>
    </xf>
    <xf numFmtId="180" fontId="51" fillId="0" borderId="12" xfId="0" applyNumberFormat="1" applyFont="1" applyFill="1" applyBorder="1" applyAlignment="1">
      <alignment horizontal="center"/>
    </xf>
    <xf numFmtId="2" fontId="51" fillId="0" borderId="12" xfId="0" applyNumberFormat="1" applyFont="1" applyFill="1" applyBorder="1" applyAlignment="1">
      <alignment horizontal="center"/>
    </xf>
    <xf numFmtId="180" fontId="65" fillId="0" borderId="12" xfId="0" applyNumberFormat="1" applyFont="1" applyFill="1" applyBorder="1" applyAlignment="1">
      <alignment horizontal="center" vertical="top" wrapText="1"/>
    </xf>
    <xf numFmtId="178" fontId="51" fillId="0" borderId="12" xfId="0" applyNumberFormat="1" applyFont="1" applyFill="1" applyBorder="1" applyAlignment="1">
      <alignment horizontal="center" vertical="center" wrapText="1"/>
    </xf>
    <xf numFmtId="178" fontId="51" fillId="0" borderId="12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horizontal="center" wrapText="1"/>
    </xf>
    <xf numFmtId="2" fontId="60" fillId="0" borderId="12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top" wrapText="1"/>
    </xf>
    <xf numFmtId="2" fontId="65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5" fillId="0" borderId="12" xfId="0" applyNumberFormat="1" applyFont="1" applyBorder="1" applyAlignment="1">
      <alignment horizontal="center" vertical="top" wrapText="1"/>
    </xf>
    <xf numFmtId="180" fontId="53" fillId="0" borderId="10" xfId="0" applyNumberFormat="1" applyFont="1" applyBorder="1" applyAlignment="1">
      <alignment horizontal="center" vertical="top" wrapText="1"/>
    </xf>
    <xf numFmtId="180" fontId="52" fillId="0" borderId="10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178" fontId="56" fillId="0" borderId="12" xfId="0" applyNumberFormat="1" applyFont="1" applyBorder="1" applyAlignment="1">
      <alignment horizontal="center" wrapText="1"/>
    </xf>
    <xf numFmtId="178" fontId="56" fillId="0" borderId="12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176" fontId="51" fillId="0" borderId="12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2" xfId="0" applyFont="1" applyBorder="1" applyAlignment="1">
      <alignment horizontal="left" vertical="top" wrapText="1" indent="1"/>
    </xf>
    <xf numFmtId="176" fontId="51" fillId="0" borderId="12" xfId="0" applyNumberFormat="1" applyFont="1" applyFill="1" applyBorder="1" applyAlignment="1">
      <alignment horizontal="left" vertical="top" wrapText="1"/>
    </xf>
    <xf numFmtId="2" fontId="51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Fill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1" fontId="51" fillId="0" borderId="12" xfId="0" applyNumberFormat="1" applyFont="1" applyBorder="1" applyAlignment="1">
      <alignment horizontal="center" vertical="top" wrapText="1"/>
    </xf>
    <xf numFmtId="178" fontId="55" fillId="0" borderId="12" xfId="0" applyNumberFormat="1" applyFont="1" applyBorder="1" applyAlignment="1">
      <alignment horizontal="center" vertical="center"/>
    </xf>
    <xf numFmtId="178" fontId="56" fillId="0" borderId="12" xfId="0" applyNumberFormat="1" applyFont="1" applyBorder="1" applyAlignment="1">
      <alignment horizontal="center" vertical="top" wrapText="1"/>
    </xf>
    <xf numFmtId="2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1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6" fillId="0" borderId="12" xfId="0" applyNumberFormat="1" applyFont="1" applyBorder="1" applyAlignment="1">
      <alignment horizontal="center" vertical="top" wrapText="1"/>
    </xf>
    <xf numFmtId="1" fontId="56" fillId="0" borderId="12" xfId="0" applyNumberFormat="1" applyFont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2" fontId="60" fillId="0" borderId="12" xfId="0" applyNumberFormat="1" applyFont="1" applyBorder="1" applyAlignment="1">
      <alignment vertical="top" wrapText="1"/>
    </xf>
    <xf numFmtId="0" fontId="68" fillId="0" borderId="12" xfId="0" applyFont="1" applyFill="1" applyBorder="1" applyAlignment="1">
      <alignment vertical="top" wrapText="1"/>
    </xf>
    <xf numFmtId="176" fontId="57" fillId="0" borderId="12" xfId="0" applyNumberFormat="1" applyFont="1" applyFill="1" applyBorder="1" applyAlignment="1">
      <alignment vertical="top" wrapText="1"/>
    </xf>
    <xf numFmtId="177" fontId="56" fillId="0" borderId="12" xfId="0" applyNumberFormat="1" applyFont="1" applyBorder="1" applyAlignment="1">
      <alignment horizontal="center" vertical="top" wrapText="1"/>
    </xf>
    <xf numFmtId="177" fontId="56" fillId="0" borderId="12" xfId="0" applyNumberFormat="1" applyFont="1" applyFill="1" applyBorder="1" applyAlignment="1">
      <alignment horizontal="center" vertical="top" wrapText="1"/>
    </xf>
    <xf numFmtId="14" fontId="56" fillId="0" borderId="12" xfId="0" applyNumberFormat="1" applyFont="1" applyBorder="1" applyAlignment="1">
      <alignment vertical="top" wrapText="1"/>
    </xf>
    <xf numFmtId="16" fontId="56" fillId="0" borderId="12" xfId="0" applyNumberFormat="1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176" fontId="55" fillId="0" borderId="12" xfId="0" applyNumberFormat="1" applyFont="1" applyFill="1" applyBorder="1" applyAlignment="1">
      <alignment wrapText="1"/>
    </xf>
    <xf numFmtId="0" fontId="63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177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78" fontId="56" fillId="0" borderId="12" xfId="0" applyNumberFormat="1" applyFont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177" fontId="52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 vertical="top"/>
    </xf>
    <xf numFmtId="178" fontId="52" fillId="0" borderId="12" xfId="0" applyNumberFormat="1" applyFont="1" applyBorder="1" applyAlignment="1">
      <alignment vertical="top" wrapText="1"/>
    </xf>
    <xf numFmtId="178" fontId="52" fillId="0" borderId="13" xfId="0" applyNumberFormat="1" applyFont="1" applyBorder="1" applyAlignment="1">
      <alignment vertical="top" wrapText="1"/>
    </xf>
    <xf numFmtId="0" fontId="61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1" fillId="0" borderId="23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2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2" fontId="51" fillId="0" borderId="12" xfId="0" applyNumberFormat="1" applyFont="1" applyFill="1" applyBorder="1" applyAlignment="1">
      <alignment horizontal="center" vertical="top" wrapText="1"/>
    </xf>
    <xf numFmtId="178" fontId="55" fillId="0" borderId="12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76" fontId="65" fillId="0" borderId="12" xfId="0" applyNumberFormat="1" applyFont="1" applyFill="1" applyBorder="1" applyAlignment="1">
      <alignment horizontal="center" vertical="top" wrapText="1"/>
    </xf>
    <xf numFmtId="0" fontId="57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left" vertical="top" wrapText="1" indent="1"/>
    </xf>
    <xf numFmtId="16" fontId="51" fillId="0" borderId="12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2" fontId="51" fillId="0" borderId="12" xfId="0" applyNumberFormat="1" applyFont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176" fontId="51" fillId="0" borderId="12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1"/>
    </xf>
    <xf numFmtId="1" fontId="51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" fontId="51" fillId="0" borderId="12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177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 vertical="top" wrapText="1"/>
    </xf>
    <xf numFmtId="49" fontId="51" fillId="0" borderId="12" xfId="0" applyNumberFormat="1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center" vertical="top" wrapText="1"/>
    </xf>
    <xf numFmtId="176" fontId="51" fillId="0" borderId="12" xfId="0" applyNumberFormat="1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65" fillId="0" borderId="30" xfId="0" applyFont="1" applyFill="1" applyBorder="1" applyAlignment="1">
      <alignment horizontal="center" wrapText="1"/>
    </xf>
    <xf numFmtId="0" fontId="65" fillId="0" borderId="21" xfId="0" applyFont="1" applyFill="1" applyBorder="1" applyAlignment="1">
      <alignment horizont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78" fontId="56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2" fontId="56" fillId="0" borderId="12" xfId="0" applyNumberFormat="1" applyFont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31" xfId="0" applyFont="1" applyFill="1" applyBorder="1" applyAlignment="1">
      <alignment horizontal="left" vertical="top" wrapText="1"/>
    </xf>
    <xf numFmtId="0" fontId="52" fillId="0" borderId="32" xfId="0" applyFont="1" applyFill="1" applyBorder="1" applyAlignment="1">
      <alignment horizontal="left" vertical="top" wrapText="1"/>
    </xf>
    <xf numFmtId="0" fontId="52" fillId="0" borderId="33" xfId="0" applyFont="1" applyFill="1" applyBorder="1" applyAlignment="1">
      <alignment horizontal="left" vertical="top" wrapText="1"/>
    </xf>
    <xf numFmtId="0" fontId="52" fillId="0" borderId="34" xfId="0" applyFont="1" applyFill="1" applyBorder="1" applyAlignment="1">
      <alignment horizontal="left" vertical="top" wrapText="1"/>
    </xf>
    <xf numFmtId="0" fontId="52" fillId="0" borderId="35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61" fillId="0" borderId="31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34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35" xfId="0" applyFont="1" applyBorder="1" applyAlignment="1">
      <alignment horizontal="center" vertical="top" wrapText="1"/>
    </xf>
    <xf numFmtId="0" fontId="66" fillId="0" borderId="12" xfId="0" applyFont="1" applyBorder="1" applyAlignment="1">
      <alignment vertical="top" wrapText="1"/>
    </xf>
    <xf numFmtId="0" fontId="61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0" fontId="61" fillId="0" borderId="33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right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62" fillId="0" borderId="35" xfId="0" applyFont="1" applyBorder="1" applyAlignment="1">
      <alignment horizontal="center" vertical="center"/>
    </xf>
    <xf numFmtId="0" fontId="52" fillId="0" borderId="35" xfId="0" applyFont="1" applyBorder="1" applyAlignment="1">
      <alignment/>
    </xf>
    <xf numFmtId="0" fontId="52" fillId="0" borderId="33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34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61" fillId="0" borderId="12" xfId="0" applyFont="1" applyBorder="1" applyAlignment="1">
      <alignment horizontal="justify" vertical="top" wrapText="1"/>
    </xf>
    <xf numFmtId="0" fontId="6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Normal="85" zoomScaleSheetLayoutView="100" zoomScalePageLayoutView="0" workbookViewId="0" topLeftCell="C1">
      <selection activeCell="K4" sqref="K4:L4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7" max="7" width="11.8515625" style="0" customWidth="1"/>
    <col min="8" max="8" width="16.57421875" style="0" customWidth="1"/>
    <col min="9" max="9" width="12.8515625" style="0" customWidth="1"/>
    <col min="10" max="10" width="10.57421875" style="0" customWidth="1"/>
    <col min="11" max="11" width="30.8515625" style="0" customWidth="1"/>
  </cols>
  <sheetData>
    <row r="1" spans="1:12" ht="14.25">
      <c r="A1" s="208" t="s">
        <v>170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4.25">
      <c r="A2" s="208" t="s">
        <v>168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4.25">
      <c r="A3" s="26"/>
      <c r="B3" s="26"/>
      <c r="C3" s="26"/>
      <c r="D3" s="26"/>
      <c r="E3" s="26"/>
      <c r="F3" s="155"/>
      <c r="G3" s="155"/>
      <c r="H3" s="26"/>
      <c r="I3" s="26"/>
      <c r="J3" s="26"/>
      <c r="K3" s="208" t="s">
        <v>169</v>
      </c>
      <c r="L3" s="208"/>
    </row>
    <row r="4" spans="1:12" ht="14.25">
      <c r="A4" s="14"/>
      <c r="B4" s="14"/>
      <c r="C4" s="14"/>
      <c r="D4" s="15"/>
      <c r="E4" s="14"/>
      <c r="F4" s="14"/>
      <c r="G4" s="14"/>
      <c r="H4" s="23"/>
      <c r="I4" s="14"/>
      <c r="J4" s="14"/>
      <c r="K4" s="208" t="s">
        <v>231</v>
      </c>
      <c r="L4" s="208"/>
    </row>
    <row r="5" spans="1:12" ht="14.25">
      <c r="A5" s="14"/>
      <c r="B5" s="14"/>
      <c r="C5" s="14"/>
      <c r="D5" s="15"/>
      <c r="E5" s="14"/>
      <c r="F5" s="14"/>
      <c r="G5" s="14"/>
      <c r="H5" s="23"/>
      <c r="I5" s="14"/>
      <c r="J5" s="14"/>
      <c r="K5" s="27"/>
      <c r="L5" s="27"/>
    </row>
    <row r="6" ht="18" thickBot="1">
      <c r="B6" s="7" t="s">
        <v>17</v>
      </c>
    </row>
    <row r="7" spans="1:11" ht="26.25" customHeight="1">
      <c r="A7" s="202" t="s">
        <v>0</v>
      </c>
      <c r="B7" s="209" t="s">
        <v>146</v>
      </c>
      <c r="C7" s="205" t="s">
        <v>2</v>
      </c>
      <c r="D7" s="156" t="s">
        <v>3</v>
      </c>
      <c r="E7" s="215" t="s">
        <v>5</v>
      </c>
      <c r="F7" s="215"/>
      <c r="G7" s="215"/>
      <c r="H7" s="216"/>
      <c r="I7" s="216"/>
      <c r="J7" s="217" t="s">
        <v>7</v>
      </c>
      <c r="K7" s="212" t="s">
        <v>147</v>
      </c>
    </row>
    <row r="8" spans="1:11" ht="15.75" customHeight="1">
      <c r="A8" s="203"/>
      <c r="B8" s="210"/>
      <c r="C8" s="206"/>
      <c r="D8" s="156" t="s">
        <v>4</v>
      </c>
      <c r="E8" s="215" t="s">
        <v>230</v>
      </c>
      <c r="F8" s="215" t="s">
        <v>6</v>
      </c>
      <c r="G8" s="215"/>
      <c r="H8" s="215"/>
      <c r="I8" s="215"/>
      <c r="J8" s="218"/>
      <c r="K8" s="213"/>
    </row>
    <row r="9" spans="1:11" ht="20.25" customHeight="1" thickBot="1">
      <c r="A9" s="204"/>
      <c r="B9" s="211"/>
      <c r="C9" s="207"/>
      <c r="D9" s="162"/>
      <c r="E9" s="215"/>
      <c r="F9" s="215" t="s">
        <v>229</v>
      </c>
      <c r="G9" s="215"/>
      <c r="H9" s="215"/>
      <c r="I9" s="215" t="s">
        <v>8</v>
      </c>
      <c r="J9" s="218"/>
      <c r="K9" s="214"/>
    </row>
    <row r="10" spans="1:11" ht="21" customHeight="1" thickBot="1">
      <c r="A10" s="154"/>
      <c r="B10" s="1"/>
      <c r="C10" s="195"/>
      <c r="D10" s="162"/>
      <c r="E10" s="215"/>
      <c r="F10" s="215" t="s">
        <v>220</v>
      </c>
      <c r="G10" s="215" t="s">
        <v>221</v>
      </c>
      <c r="H10" s="215"/>
      <c r="I10" s="215"/>
      <c r="J10" s="218"/>
      <c r="K10" s="1"/>
    </row>
    <row r="11" spans="1:11" ht="39" customHeight="1" thickBot="1">
      <c r="A11" s="154"/>
      <c r="B11" s="1"/>
      <c r="C11" s="195"/>
      <c r="D11" s="162"/>
      <c r="E11" s="215"/>
      <c r="F11" s="215"/>
      <c r="G11" s="156" t="s">
        <v>222</v>
      </c>
      <c r="H11" s="156" t="s">
        <v>224</v>
      </c>
      <c r="I11" s="215"/>
      <c r="J11" s="219"/>
      <c r="K11" s="1"/>
    </row>
    <row r="12" spans="1:11" ht="15" thickBot="1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</row>
    <row r="13" spans="1:11" ht="21.75" customHeight="1" thickBot="1">
      <c r="A13" s="199" t="s">
        <v>9</v>
      </c>
      <c r="B13" s="199" t="s">
        <v>158</v>
      </c>
      <c r="C13" s="3">
        <v>2017</v>
      </c>
      <c r="D13" s="97">
        <f>H13+I13+J13</f>
        <v>83856.64676000002</v>
      </c>
      <c r="E13" s="130"/>
      <c r="F13" s="130"/>
      <c r="G13" s="130"/>
      <c r="H13" s="130">
        <f>H18</f>
        <v>9038.8</v>
      </c>
      <c r="I13" s="130">
        <f>I18+I23+I28</f>
        <v>74817.84676000001</v>
      </c>
      <c r="J13" s="3">
        <v>0</v>
      </c>
      <c r="K13" s="199" t="s">
        <v>10</v>
      </c>
    </row>
    <row r="14" spans="1:11" ht="20.25" customHeight="1" thickBot="1">
      <c r="A14" s="200"/>
      <c r="B14" s="200"/>
      <c r="C14" s="3">
        <v>2018</v>
      </c>
      <c r="D14" s="130">
        <f>H14+I14+J14</f>
        <v>73945.88730000002</v>
      </c>
      <c r="E14" s="130"/>
      <c r="F14" s="130"/>
      <c r="G14" s="130"/>
      <c r="H14" s="130">
        <f>SUM(H19+H24+H29)</f>
        <v>10004.882000000001</v>
      </c>
      <c r="I14" s="130">
        <f>SUM(I19+I24+I29)</f>
        <v>59248.814300000005</v>
      </c>
      <c r="J14" s="3">
        <f>J19</f>
        <v>4692.191</v>
      </c>
      <c r="K14" s="200"/>
    </row>
    <row r="15" spans="1:11" ht="15.75" thickBot="1">
      <c r="A15" s="200"/>
      <c r="B15" s="200"/>
      <c r="C15" s="3">
        <v>2019</v>
      </c>
      <c r="D15" s="25">
        <f>I15+H15+J15</f>
        <v>79121.43600000002</v>
      </c>
      <c r="E15" s="130"/>
      <c r="F15" s="130"/>
      <c r="G15" s="130"/>
      <c r="H15" s="130">
        <f>H20+H25</f>
        <v>14971.027</v>
      </c>
      <c r="I15" s="130">
        <f>I20+I25+I30</f>
        <v>59458.21800000001</v>
      </c>
      <c r="J15" s="3">
        <f>J20</f>
        <v>4692.191</v>
      </c>
      <c r="K15" s="200"/>
    </row>
    <row r="16" spans="1:11" ht="21" customHeight="1" thickBot="1">
      <c r="A16" s="200"/>
      <c r="B16" s="201"/>
      <c r="C16" s="3">
        <v>2020</v>
      </c>
      <c r="D16" s="25">
        <f>J16+I16+H16</f>
        <v>77673.736</v>
      </c>
      <c r="E16" s="130"/>
      <c r="F16" s="130"/>
      <c r="G16" s="130"/>
      <c r="H16" s="130">
        <f>H21+H26</f>
        <v>13971.027</v>
      </c>
      <c r="I16" s="130">
        <f>I21+I26+I31</f>
        <v>59010.518000000004</v>
      </c>
      <c r="J16" s="3">
        <f>J21</f>
        <v>4692.191</v>
      </c>
      <c r="K16" s="200"/>
    </row>
    <row r="17" spans="1:11" ht="30.75" customHeight="1" thickBot="1">
      <c r="A17" s="201"/>
      <c r="B17" s="4" t="s">
        <v>11</v>
      </c>
      <c r="C17" s="5" t="s">
        <v>184</v>
      </c>
      <c r="D17" s="98">
        <f>D13+D14+D15+D16</f>
        <v>314597.70606000006</v>
      </c>
      <c r="E17" s="40"/>
      <c r="F17" s="40"/>
      <c r="G17" s="40"/>
      <c r="H17" s="129">
        <f>H13+H14+H15+H16</f>
        <v>47985.736000000004</v>
      </c>
      <c r="I17" s="129">
        <f>I13+I14+I15+I16</f>
        <v>252535.39706000002</v>
      </c>
      <c r="J17" s="5">
        <f>J13+J15+J16+J14</f>
        <v>14076.573</v>
      </c>
      <c r="K17" s="201"/>
    </row>
    <row r="18" spans="1:11" ht="30.75" customHeight="1" thickBot="1">
      <c r="A18" s="199" t="s">
        <v>12</v>
      </c>
      <c r="B18" s="199" t="s">
        <v>159</v>
      </c>
      <c r="C18" s="3">
        <v>2017</v>
      </c>
      <c r="D18" s="97">
        <f>H18+I18+J18</f>
        <v>83485.04676000001</v>
      </c>
      <c r="E18" s="130"/>
      <c r="F18" s="130"/>
      <c r="G18" s="130"/>
      <c r="H18" s="130">
        <f>'под. культура'!H210</f>
        <v>9038.8</v>
      </c>
      <c r="I18" s="130">
        <f>'под. культура'!I210</f>
        <v>74446.24676000001</v>
      </c>
      <c r="J18" s="3">
        <f>'под. культура'!J210</f>
        <v>0</v>
      </c>
      <c r="K18" s="199" t="s">
        <v>10</v>
      </c>
    </row>
    <row r="19" spans="1:11" ht="27" customHeight="1" thickBot="1">
      <c r="A19" s="200"/>
      <c r="B19" s="200"/>
      <c r="C19" s="3">
        <v>2018</v>
      </c>
      <c r="D19" s="130">
        <f>H19+I19+J19</f>
        <v>73504.28730000001</v>
      </c>
      <c r="E19" s="130"/>
      <c r="F19" s="130"/>
      <c r="G19" s="130"/>
      <c r="H19" s="130">
        <f>'под. культура'!H211</f>
        <v>10004.882000000001</v>
      </c>
      <c r="I19" s="130">
        <f>'под. культура'!I211</f>
        <v>58807.21430000001</v>
      </c>
      <c r="J19" s="3">
        <f>'под. культура'!J195</f>
        <v>4692.191</v>
      </c>
      <c r="K19" s="200"/>
    </row>
    <row r="20" spans="1:11" ht="27" customHeight="1" thickBot="1">
      <c r="A20" s="200"/>
      <c r="B20" s="200"/>
      <c r="C20" s="3">
        <v>2019</v>
      </c>
      <c r="D20" s="25">
        <f>H20+I20+J20</f>
        <v>73749.83600000001</v>
      </c>
      <c r="E20" s="130"/>
      <c r="F20" s="130"/>
      <c r="G20" s="130"/>
      <c r="H20" s="130">
        <f>'под. культура'!H212</f>
        <v>9971.027</v>
      </c>
      <c r="I20" s="130">
        <f>'под. культура'!I212</f>
        <v>59086.61800000001</v>
      </c>
      <c r="J20" s="3">
        <f>'под. культура'!J196</f>
        <v>4692.191</v>
      </c>
      <c r="K20" s="200"/>
    </row>
    <row r="21" spans="1:11" ht="24.75" customHeight="1" thickBot="1">
      <c r="A21" s="201"/>
      <c r="B21" s="201"/>
      <c r="C21" s="3">
        <v>2020</v>
      </c>
      <c r="D21" s="25">
        <f>H21+I21+J21</f>
        <v>73302.13600000001</v>
      </c>
      <c r="E21" s="130"/>
      <c r="F21" s="130"/>
      <c r="G21" s="130"/>
      <c r="H21" s="130">
        <f>'под. культура'!H213</f>
        <v>9971.027</v>
      </c>
      <c r="I21" s="130">
        <f>'под. культура'!I213</f>
        <v>58638.918000000005</v>
      </c>
      <c r="J21" s="3">
        <f>'под. культура'!J197</f>
        <v>4692.191</v>
      </c>
      <c r="K21" s="200"/>
    </row>
    <row r="22" spans="1:11" ht="21" customHeight="1" thickBot="1">
      <c r="A22" s="6"/>
      <c r="B22" s="4" t="s">
        <v>13</v>
      </c>
      <c r="C22" s="5" t="s">
        <v>184</v>
      </c>
      <c r="D22" s="98">
        <f>D18+D19+D20+D21</f>
        <v>304041.30606000003</v>
      </c>
      <c r="E22" s="40"/>
      <c r="F22" s="40"/>
      <c r="G22" s="40"/>
      <c r="H22" s="40">
        <f>H18+H19+H20+H21</f>
        <v>38985.736000000004</v>
      </c>
      <c r="I22" s="40">
        <f>I18+I19+I20+I21</f>
        <v>250978.99706000002</v>
      </c>
      <c r="J22" s="40">
        <f>J18+J19+J20+J21</f>
        <v>14076.573</v>
      </c>
      <c r="K22" s="201"/>
    </row>
    <row r="23" spans="1:11" ht="21" customHeight="1" thickBot="1">
      <c r="A23" s="199" t="s">
        <v>14</v>
      </c>
      <c r="B23" s="199" t="s">
        <v>165</v>
      </c>
      <c r="C23" s="3">
        <v>2017</v>
      </c>
      <c r="D23" s="97">
        <f>I23</f>
        <v>358.5</v>
      </c>
      <c r="E23" s="40"/>
      <c r="F23" s="40"/>
      <c r="G23" s="40"/>
      <c r="H23" s="40"/>
      <c r="I23" s="25">
        <f>'подпр Физ и спорт'!O38</f>
        <v>358.5</v>
      </c>
      <c r="J23" s="5"/>
      <c r="K23" s="199" t="s">
        <v>10</v>
      </c>
    </row>
    <row r="24" spans="1:11" ht="19.5" customHeight="1" thickBot="1">
      <c r="A24" s="200"/>
      <c r="B24" s="200"/>
      <c r="C24" s="3">
        <v>2018</v>
      </c>
      <c r="D24" s="97">
        <f>H24+I24</f>
        <v>428.5</v>
      </c>
      <c r="E24" s="25"/>
      <c r="F24" s="25"/>
      <c r="G24" s="25"/>
      <c r="H24" s="25"/>
      <c r="I24" s="25">
        <f>'подпр Физ и спорт'!O39+70</f>
        <v>428.5</v>
      </c>
      <c r="J24" s="5"/>
      <c r="K24" s="200"/>
    </row>
    <row r="25" spans="1:11" ht="15.75" thickBot="1">
      <c r="A25" s="200"/>
      <c r="B25" s="200"/>
      <c r="C25" s="3">
        <v>2019</v>
      </c>
      <c r="D25" s="97">
        <f>SUM(E25:I25)</f>
        <v>5358.5</v>
      </c>
      <c r="E25" s="40"/>
      <c r="F25" s="40"/>
      <c r="G25" s="40"/>
      <c r="H25" s="25">
        <f>'подпр Физ и спорт'!I60</f>
        <v>5000</v>
      </c>
      <c r="I25" s="25">
        <f>'подпр Физ и спорт'!O60</f>
        <v>358.5</v>
      </c>
      <c r="J25" s="5"/>
      <c r="K25" s="200"/>
    </row>
    <row r="26" spans="1:11" ht="24" customHeight="1" thickBot="1">
      <c r="A26" s="201"/>
      <c r="B26" s="201"/>
      <c r="C26" s="3">
        <v>2020</v>
      </c>
      <c r="D26" s="97">
        <f>SUM(E26:I26)</f>
        <v>4358.5</v>
      </c>
      <c r="E26" s="40"/>
      <c r="F26" s="40"/>
      <c r="G26" s="40"/>
      <c r="H26" s="25">
        <f>'подпр Физ и спорт'!I61</f>
        <v>4000</v>
      </c>
      <c r="I26" s="25">
        <f>'подпр Физ и спорт'!O61</f>
        <v>358.5</v>
      </c>
      <c r="J26" s="5"/>
      <c r="K26" s="200"/>
    </row>
    <row r="27" spans="1:11" ht="18" customHeight="1" thickBot="1">
      <c r="A27" s="6"/>
      <c r="B27" s="4" t="s">
        <v>15</v>
      </c>
      <c r="C27" s="5" t="s">
        <v>184</v>
      </c>
      <c r="D27" s="98">
        <f>D24+D25+D26+D23</f>
        <v>10504</v>
      </c>
      <c r="E27" s="40"/>
      <c r="F27" s="40"/>
      <c r="G27" s="40"/>
      <c r="H27" s="40">
        <f>H24+H25+H26</f>
        <v>9000</v>
      </c>
      <c r="I27" s="40">
        <f>I24+I25+I26+I23</f>
        <v>1504</v>
      </c>
      <c r="J27" s="5"/>
      <c r="K27" s="201"/>
    </row>
    <row r="28" spans="1:11" ht="18" customHeight="1" thickBot="1">
      <c r="A28" s="199" t="s">
        <v>16</v>
      </c>
      <c r="B28" s="199" t="s">
        <v>160</v>
      </c>
      <c r="C28" s="3">
        <v>2017</v>
      </c>
      <c r="D28" s="97">
        <f>I28</f>
        <v>13.1</v>
      </c>
      <c r="E28" s="40"/>
      <c r="F28" s="40"/>
      <c r="G28" s="40"/>
      <c r="H28" s="40"/>
      <c r="I28" s="25">
        <f>'подпр Прав культ'!I63</f>
        <v>13.1</v>
      </c>
      <c r="J28" s="5"/>
      <c r="K28" s="199" t="s">
        <v>10</v>
      </c>
    </row>
    <row r="29" spans="1:11" ht="24" customHeight="1" thickBot="1">
      <c r="A29" s="200"/>
      <c r="B29" s="200"/>
      <c r="C29" s="3">
        <v>2018</v>
      </c>
      <c r="D29" s="97">
        <f>H29+I29</f>
        <v>13.100000000000001</v>
      </c>
      <c r="E29" s="40"/>
      <c r="F29" s="40"/>
      <c r="G29" s="40"/>
      <c r="H29" s="40"/>
      <c r="I29" s="25">
        <f>'подпр Прав культ'!I64</f>
        <v>13.100000000000001</v>
      </c>
      <c r="J29" s="5"/>
      <c r="K29" s="200"/>
    </row>
    <row r="30" spans="1:11" ht="15.75" thickBot="1">
      <c r="A30" s="200"/>
      <c r="B30" s="200"/>
      <c r="C30" s="3">
        <v>2019</v>
      </c>
      <c r="D30" s="97">
        <f>'подпр Прав культ'!I65</f>
        <v>13.100000000000001</v>
      </c>
      <c r="E30" s="40"/>
      <c r="F30" s="40"/>
      <c r="G30" s="40"/>
      <c r="H30" s="40"/>
      <c r="I30" s="25">
        <f>D30</f>
        <v>13.100000000000001</v>
      </c>
      <c r="J30" s="5"/>
      <c r="K30" s="200"/>
    </row>
    <row r="31" spans="1:11" ht="18" customHeight="1" thickBot="1">
      <c r="A31" s="201"/>
      <c r="B31" s="201"/>
      <c r="C31" s="3">
        <v>2020</v>
      </c>
      <c r="D31" s="97">
        <f>'подпр Прав культ'!I66</f>
        <v>13.100000000000001</v>
      </c>
      <c r="E31" s="40"/>
      <c r="F31" s="40"/>
      <c r="G31" s="40"/>
      <c r="H31" s="40"/>
      <c r="I31" s="25">
        <f>D31</f>
        <v>13.100000000000001</v>
      </c>
      <c r="J31" s="5"/>
      <c r="K31" s="200"/>
    </row>
    <row r="32" spans="1:11" ht="16.5" customHeight="1" thickBot="1">
      <c r="A32" s="6"/>
      <c r="B32" s="4" t="s">
        <v>15</v>
      </c>
      <c r="C32" s="5" t="s">
        <v>184</v>
      </c>
      <c r="D32" s="98">
        <f>D29+D30+D31+D28</f>
        <v>52.400000000000006</v>
      </c>
      <c r="E32" s="40"/>
      <c r="F32" s="40"/>
      <c r="G32" s="40"/>
      <c r="H32" s="40"/>
      <c r="I32" s="40">
        <f>I29+I30+I31+I28</f>
        <v>52.400000000000006</v>
      </c>
      <c r="J32" s="5"/>
      <c r="K32" s="201"/>
    </row>
  </sheetData>
  <sheetProtection/>
  <mergeCells count="28">
    <mergeCell ref="K7:K9"/>
    <mergeCell ref="E7:I7"/>
    <mergeCell ref="K13:K17"/>
    <mergeCell ref="F8:I8"/>
    <mergeCell ref="I9:I11"/>
    <mergeCell ref="F9:H9"/>
    <mergeCell ref="F10:F11"/>
    <mergeCell ref="G10:H10"/>
    <mergeCell ref="E8:E11"/>
    <mergeCell ref="J7:J11"/>
    <mergeCell ref="K28:K32"/>
    <mergeCell ref="A7:A9"/>
    <mergeCell ref="C7:C9"/>
    <mergeCell ref="A1:L1"/>
    <mergeCell ref="A2:L2"/>
    <mergeCell ref="K3:L3"/>
    <mergeCell ref="K4:L4"/>
    <mergeCell ref="B7:B9"/>
    <mergeCell ref="K18:K22"/>
    <mergeCell ref="K23:K27"/>
    <mergeCell ref="A28:A31"/>
    <mergeCell ref="B28:B31"/>
    <mergeCell ref="A23:A26"/>
    <mergeCell ref="B23:B26"/>
    <mergeCell ref="A13:A17"/>
    <mergeCell ref="B13:B16"/>
    <mergeCell ref="A18:A21"/>
    <mergeCell ref="B18:B21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"/>
  <sheetViews>
    <sheetView view="pageBreakPreview" zoomScaleSheetLayoutView="100" zoomScalePageLayoutView="0" workbookViewId="0" topLeftCell="K1">
      <selection activeCell="K4" sqref="K4"/>
    </sheetView>
  </sheetViews>
  <sheetFormatPr defaultColWidth="9.140625" defaultRowHeight="15"/>
  <cols>
    <col min="1" max="1" width="9.8515625" style="0" bestFit="1" customWidth="1"/>
    <col min="2" max="2" width="35.57421875" style="0" customWidth="1"/>
    <col min="3" max="3" width="10.421875" style="0" bestFit="1" customWidth="1"/>
    <col min="4" max="4" width="12.57421875" style="10" customWidth="1"/>
    <col min="5" max="5" width="11.57421875" style="0" bestFit="1" customWidth="1"/>
    <col min="6" max="7" width="11.57421875" style="0" customWidth="1"/>
    <col min="8" max="8" width="12.00390625" style="24" customWidth="1"/>
    <col min="9" max="9" width="13.140625" style="0" customWidth="1"/>
    <col min="10" max="10" width="12.57421875" style="0" customWidth="1"/>
    <col min="11" max="11" width="24.57421875" style="0" customWidth="1"/>
    <col min="12" max="12" width="26.57421875" style="0" customWidth="1"/>
    <col min="13" max="13" width="3.421875" style="0" customWidth="1"/>
  </cols>
  <sheetData>
    <row r="1" spans="3:23" ht="14.25">
      <c r="C1" s="16"/>
      <c r="D1" s="16"/>
      <c r="E1" s="16"/>
      <c r="F1" s="16"/>
      <c r="G1" s="16"/>
      <c r="H1" s="16"/>
      <c r="I1" s="16"/>
      <c r="J1" s="16"/>
      <c r="K1" s="16" t="s">
        <v>167</v>
      </c>
      <c r="L1" s="1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3:23" ht="14.25">
      <c r="C2" s="16"/>
      <c r="D2" s="16"/>
      <c r="E2" s="16"/>
      <c r="F2" s="16"/>
      <c r="G2" s="16"/>
      <c r="H2" s="16"/>
      <c r="I2" s="16"/>
      <c r="J2" s="16"/>
      <c r="K2" s="16" t="s">
        <v>168</v>
      </c>
      <c r="L2" s="1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4.25">
      <c r="A3" s="27"/>
      <c r="B3" s="27"/>
      <c r="C3" s="27"/>
      <c r="D3" s="27"/>
      <c r="E3" s="27"/>
      <c r="F3" s="136"/>
      <c r="G3" s="136"/>
      <c r="H3" s="27"/>
      <c r="I3" s="27"/>
      <c r="J3" s="27"/>
      <c r="K3" s="16" t="s">
        <v>169</v>
      </c>
      <c r="L3" s="16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12" ht="14.25">
      <c r="A4" s="14"/>
      <c r="B4" s="14"/>
      <c r="C4" s="14"/>
      <c r="D4" s="15"/>
      <c r="E4" s="14"/>
      <c r="F4" s="14"/>
      <c r="G4" s="14"/>
      <c r="H4" s="23"/>
      <c r="I4" s="14"/>
      <c r="J4" s="14"/>
      <c r="K4" s="16" t="s">
        <v>232</v>
      </c>
      <c r="L4" s="16"/>
    </row>
    <row r="5" spans="1:12" ht="14.25">
      <c r="A5" s="14"/>
      <c r="B5" s="14"/>
      <c r="C5" s="14"/>
      <c r="D5" s="15"/>
      <c r="E5" s="14"/>
      <c r="F5" s="14"/>
      <c r="G5" s="14"/>
      <c r="H5" s="23"/>
      <c r="I5" s="14"/>
      <c r="J5" s="14"/>
      <c r="K5" s="16"/>
      <c r="L5" s="16"/>
    </row>
    <row r="6" spans="1:12" ht="15" customHeight="1">
      <c r="A6" s="244" t="s">
        <v>177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4.25">
      <c r="A7" s="245" t="s">
        <v>18</v>
      </c>
      <c r="B7" s="245" t="s">
        <v>19</v>
      </c>
      <c r="C7" s="245" t="s">
        <v>2</v>
      </c>
      <c r="D7" s="246" t="s">
        <v>20</v>
      </c>
      <c r="E7" s="245" t="s">
        <v>21</v>
      </c>
      <c r="F7" s="245"/>
      <c r="G7" s="245"/>
      <c r="H7" s="216"/>
      <c r="I7" s="216"/>
      <c r="J7" s="247" t="s">
        <v>23</v>
      </c>
      <c r="K7" s="247" t="s">
        <v>86</v>
      </c>
      <c r="L7" s="247" t="s">
        <v>84</v>
      </c>
    </row>
    <row r="8" spans="1:12" ht="14.25" customHeight="1">
      <c r="A8" s="245"/>
      <c r="B8" s="245"/>
      <c r="C8" s="245"/>
      <c r="D8" s="246"/>
      <c r="E8" s="138"/>
      <c r="F8" s="245" t="s">
        <v>6</v>
      </c>
      <c r="G8" s="245"/>
      <c r="H8" s="245"/>
      <c r="I8" s="245"/>
      <c r="J8" s="247"/>
      <c r="K8" s="247"/>
      <c r="L8" s="247"/>
    </row>
    <row r="9" spans="1:12" ht="34.5" customHeight="1">
      <c r="A9" s="245"/>
      <c r="B9" s="245"/>
      <c r="C9" s="245"/>
      <c r="D9" s="246"/>
      <c r="E9" s="245" t="s">
        <v>22</v>
      </c>
      <c r="F9" s="245" t="s">
        <v>24</v>
      </c>
      <c r="G9" s="245"/>
      <c r="H9" s="245"/>
      <c r="I9" s="245" t="s">
        <v>25</v>
      </c>
      <c r="J9" s="248"/>
      <c r="K9" s="247"/>
      <c r="L9" s="247"/>
    </row>
    <row r="10" spans="1:12" ht="34.5" customHeight="1">
      <c r="A10" s="245"/>
      <c r="B10" s="245"/>
      <c r="C10" s="245"/>
      <c r="D10" s="246"/>
      <c r="E10" s="245"/>
      <c r="F10" s="245" t="s">
        <v>220</v>
      </c>
      <c r="G10" s="245" t="s">
        <v>221</v>
      </c>
      <c r="H10" s="245"/>
      <c r="I10" s="245"/>
      <c r="J10" s="248"/>
      <c r="K10" s="247"/>
      <c r="L10" s="247"/>
    </row>
    <row r="11" spans="1:12" ht="78" customHeight="1">
      <c r="A11" s="245"/>
      <c r="B11" s="245"/>
      <c r="C11" s="245"/>
      <c r="D11" s="246"/>
      <c r="E11" s="245"/>
      <c r="F11" s="245"/>
      <c r="G11" s="138" t="s">
        <v>222</v>
      </c>
      <c r="H11" s="151" t="s">
        <v>223</v>
      </c>
      <c r="I11" s="245"/>
      <c r="J11" s="248"/>
      <c r="K11" s="247"/>
      <c r="L11" s="247"/>
    </row>
    <row r="12" spans="1:12" ht="14.25">
      <c r="A12" s="138">
        <v>1</v>
      </c>
      <c r="B12" s="138">
        <v>2</v>
      </c>
      <c r="C12" s="138">
        <v>3</v>
      </c>
      <c r="D12" s="167">
        <v>4</v>
      </c>
      <c r="E12" s="138">
        <v>5</v>
      </c>
      <c r="F12" s="138">
        <v>6</v>
      </c>
      <c r="G12" s="138">
        <v>7</v>
      </c>
      <c r="H12" s="168">
        <v>8</v>
      </c>
      <c r="I12" s="138">
        <v>9</v>
      </c>
      <c r="J12" s="138">
        <v>10</v>
      </c>
      <c r="K12" s="138">
        <v>11</v>
      </c>
      <c r="L12" s="138">
        <v>12</v>
      </c>
    </row>
    <row r="13" spans="1:12" ht="14.25">
      <c r="A13" s="231" t="s">
        <v>99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</row>
    <row r="14" spans="1:12" ht="14.25">
      <c r="A14" s="61" t="s">
        <v>154</v>
      </c>
      <c r="B14" s="242" t="s">
        <v>148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</row>
    <row r="15" spans="1:12" ht="14.25">
      <c r="A15" s="61" t="s">
        <v>153</v>
      </c>
      <c r="B15" s="242" t="s">
        <v>149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</row>
    <row r="16" spans="1:12" ht="14.25">
      <c r="A16" s="233" t="s">
        <v>12</v>
      </c>
      <c r="B16" s="215" t="s">
        <v>26</v>
      </c>
      <c r="C16" s="99">
        <v>2017</v>
      </c>
      <c r="D16" s="101">
        <f>I16</f>
        <v>50</v>
      </c>
      <c r="E16" s="101">
        <v>0</v>
      </c>
      <c r="F16" s="101"/>
      <c r="G16" s="101"/>
      <c r="H16" s="101">
        <v>0</v>
      </c>
      <c r="I16" s="101">
        <v>50</v>
      </c>
      <c r="J16" s="71"/>
      <c r="K16" s="215" t="s">
        <v>27</v>
      </c>
      <c r="L16" s="215" t="s">
        <v>28</v>
      </c>
    </row>
    <row r="17" spans="1:12" ht="22.5" customHeight="1">
      <c r="A17" s="233"/>
      <c r="B17" s="215"/>
      <c r="C17" s="148">
        <v>2018</v>
      </c>
      <c r="D17" s="145">
        <f>H17+I17</f>
        <v>50</v>
      </c>
      <c r="E17" s="145">
        <v>0</v>
      </c>
      <c r="F17" s="145"/>
      <c r="G17" s="145"/>
      <c r="H17" s="145">
        <v>0</v>
      </c>
      <c r="I17" s="146">
        <v>50</v>
      </c>
      <c r="J17" s="71"/>
      <c r="K17" s="215"/>
      <c r="L17" s="215"/>
    </row>
    <row r="18" spans="1:12" ht="14.25">
      <c r="A18" s="233"/>
      <c r="B18" s="215"/>
      <c r="C18" s="148">
        <v>2019</v>
      </c>
      <c r="D18" s="145">
        <f>H18+I18</f>
        <v>50</v>
      </c>
      <c r="E18" s="145">
        <v>0</v>
      </c>
      <c r="F18" s="145"/>
      <c r="G18" s="145"/>
      <c r="H18" s="145">
        <v>0</v>
      </c>
      <c r="I18" s="146">
        <v>50</v>
      </c>
      <c r="J18" s="71"/>
      <c r="K18" s="215"/>
      <c r="L18" s="215"/>
    </row>
    <row r="19" spans="1:12" ht="14.25">
      <c r="A19" s="233"/>
      <c r="B19" s="215"/>
      <c r="C19" s="148">
        <v>2020</v>
      </c>
      <c r="D19" s="145">
        <f>H19+I19</f>
        <v>50</v>
      </c>
      <c r="E19" s="145">
        <v>0</v>
      </c>
      <c r="F19" s="145"/>
      <c r="G19" s="145"/>
      <c r="H19" s="145">
        <v>0</v>
      </c>
      <c r="I19" s="146">
        <v>50</v>
      </c>
      <c r="J19" s="71"/>
      <c r="K19" s="215"/>
      <c r="L19" s="215"/>
    </row>
    <row r="20" spans="1:12" ht="18.75" customHeight="1">
      <c r="A20" s="233" t="s">
        <v>14</v>
      </c>
      <c r="B20" s="141"/>
      <c r="C20" s="148">
        <v>2017</v>
      </c>
      <c r="D20" s="145">
        <f>I20</f>
        <v>44.99</v>
      </c>
      <c r="E20" s="145">
        <v>0</v>
      </c>
      <c r="F20" s="145"/>
      <c r="G20" s="145"/>
      <c r="H20" s="145">
        <v>0</v>
      </c>
      <c r="I20" s="146">
        <v>44.99</v>
      </c>
      <c r="J20" s="71"/>
      <c r="K20" s="215" t="s">
        <v>173</v>
      </c>
      <c r="L20" s="141"/>
    </row>
    <row r="21" spans="1:12" ht="36" customHeight="1">
      <c r="A21" s="233"/>
      <c r="B21" s="147" t="s">
        <v>29</v>
      </c>
      <c r="C21" s="100">
        <v>2018</v>
      </c>
      <c r="D21" s="145">
        <f>SUM(E21:I21)</f>
        <v>20</v>
      </c>
      <c r="E21" s="145">
        <v>0</v>
      </c>
      <c r="F21" s="145"/>
      <c r="G21" s="145"/>
      <c r="H21" s="145">
        <v>0</v>
      </c>
      <c r="I21" s="146">
        <v>20</v>
      </c>
      <c r="J21" s="147"/>
      <c r="K21" s="215"/>
      <c r="L21" s="215"/>
    </row>
    <row r="22" spans="1:12" ht="24.75" customHeight="1">
      <c r="A22" s="233"/>
      <c r="B22" s="147" t="s">
        <v>30</v>
      </c>
      <c r="C22" s="100">
        <v>2019</v>
      </c>
      <c r="D22" s="145">
        <f>SUM(E22:I22)</f>
        <v>20</v>
      </c>
      <c r="E22" s="145">
        <v>0</v>
      </c>
      <c r="F22" s="145"/>
      <c r="G22" s="145"/>
      <c r="H22" s="145">
        <v>0</v>
      </c>
      <c r="I22" s="146">
        <v>20</v>
      </c>
      <c r="J22" s="43"/>
      <c r="K22" s="215"/>
      <c r="L22" s="215"/>
    </row>
    <row r="23" spans="1:12" ht="29.25" customHeight="1">
      <c r="A23" s="233"/>
      <c r="B23" s="147" t="s">
        <v>31</v>
      </c>
      <c r="C23" s="228">
        <v>2020</v>
      </c>
      <c r="D23" s="235">
        <f>SUM(E23:I24)</f>
        <v>20</v>
      </c>
      <c r="E23" s="235">
        <v>0</v>
      </c>
      <c r="F23" s="145"/>
      <c r="G23" s="145"/>
      <c r="H23" s="235">
        <v>0</v>
      </c>
      <c r="I23" s="226">
        <v>20</v>
      </c>
      <c r="J23" s="234"/>
      <c r="K23" s="215"/>
      <c r="L23" s="215"/>
    </row>
    <row r="24" spans="1:12" ht="27" customHeight="1">
      <c r="A24" s="233"/>
      <c r="B24" s="147" t="s">
        <v>32</v>
      </c>
      <c r="C24" s="228"/>
      <c r="D24" s="235"/>
      <c r="E24" s="235"/>
      <c r="F24" s="145"/>
      <c r="G24" s="145"/>
      <c r="H24" s="235"/>
      <c r="I24" s="226"/>
      <c r="J24" s="234"/>
      <c r="K24" s="215"/>
      <c r="L24" s="215"/>
    </row>
    <row r="25" spans="1:12" ht="27" customHeight="1">
      <c r="A25" s="233" t="s">
        <v>16</v>
      </c>
      <c r="B25" s="215" t="s">
        <v>33</v>
      </c>
      <c r="C25" s="148">
        <v>2017</v>
      </c>
      <c r="D25" s="145">
        <f>I25</f>
        <v>7</v>
      </c>
      <c r="E25" s="145">
        <v>0</v>
      </c>
      <c r="F25" s="145"/>
      <c r="G25" s="145"/>
      <c r="H25" s="145">
        <v>0</v>
      </c>
      <c r="I25" s="146">
        <v>7</v>
      </c>
      <c r="J25" s="147"/>
      <c r="K25" s="215" t="s">
        <v>34</v>
      </c>
      <c r="L25" s="215" t="s">
        <v>35</v>
      </c>
    </row>
    <row r="26" spans="1:12" ht="22.5" customHeight="1">
      <c r="A26" s="233"/>
      <c r="B26" s="215"/>
      <c r="C26" s="148">
        <v>2018</v>
      </c>
      <c r="D26" s="145">
        <f>E26+H26+I26</f>
        <v>3</v>
      </c>
      <c r="E26" s="145">
        <v>0</v>
      </c>
      <c r="F26" s="145"/>
      <c r="G26" s="145"/>
      <c r="H26" s="145">
        <v>0</v>
      </c>
      <c r="I26" s="146">
        <v>3</v>
      </c>
      <c r="J26" s="43"/>
      <c r="K26" s="215"/>
      <c r="L26" s="215"/>
    </row>
    <row r="27" spans="1:12" ht="14.25">
      <c r="A27" s="233"/>
      <c r="B27" s="215"/>
      <c r="C27" s="148">
        <v>2019</v>
      </c>
      <c r="D27" s="145">
        <f>SUM(E27:I27)</f>
        <v>3</v>
      </c>
      <c r="E27" s="145">
        <v>0</v>
      </c>
      <c r="F27" s="145"/>
      <c r="G27" s="145"/>
      <c r="H27" s="145">
        <v>0</v>
      </c>
      <c r="I27" s="146">
        <v>3</v>
      </c>
      <c r="J27" s="43"/>
      <c r="K27" s="215"/>
      <c r="L27" s="215"/>
    </row>
    <row r="28" spans="1:12" ht="27" customHeight="1">
      <c r="A28" s="233"/>
      <c r="B28" s="215"/>
      <c r="C28" s="148">
        <v>2020</v>
      </c>
      <c r="D28" s="145">
        <f>I28</f>
        <v>3</v>
      </c>
      <c r="E28" s="145">
        <v>0</v>
      </c>
      <c r="F28" s="145"/>
      <c r="G28" s="145"/>
      <c r="H28" s="145">
        <v>0</v>
      </c>
      <c r="I28" s="146">
        <v>3</v>
      </c>
      <c r="J28" s="43"/>
      <c r="K28" s="215"/>
      <c r="L28" s="215"/>
    </row>
    <row r="29" spans="1:12" ht="27" customHeight="1">
      <c r="A29" s="233" t="s">
        <v>105</v>
      </c>
      <c r="B29" s="215" t="s">
        <v>65</v>
      </c>
      <c r="C29" s="148">
        <v>2017</v>
      </c>
      <c r="D29" s="145">
        <f>I29</f>
        <v>8</v>
      </c>
      <c r="E29" s="145">
        <v>0</v>
      </c>
      <c r="F29" s="145"/>
      <c r="G29" s="145"/>
      <c r="H29" s="145">
        <v>0</v>
      </c>
      <c r="I29" s="146">
        <v>8</v>
      </c>
      <c r="J29" s="43"/>
      <c r="K29" s="215" t="s">
        <v>36</v>
      </c>
      <c r="L29" s="141"/>
    </row>
    <row r="30" spans="1:12" ht="21" customHeight="1">
      <c r="A30" s="233"/>
      <c r="B30" s="215"/>
      <c r="C30" s="148">
        <v>2018</v>
      </c>
      <c r="D30" s="145">
        <f>E30+H30+I30</f>
        <v>5</v>
      </c>
      <c r="E30" s="145">
        <v>0</v>
      </c>
      <c r="F30" s="145"/>
      <c r="G30" s="145"/>
      <c r="H30" s="145">
        <v>0</v>
      </c>
      <c r="I30" s="146">
        <v>5</v>
      </c>
      <c r="J30" s="147"/>
      <c r="K30" s="215"/>
      <c r="L30" s="232" t="s">
        <v>37</v>
      </c>
    </row>
    <row r="31" spans="1:12" ht="14.25">
      <c r="A31" s="233"/>
      <c r="B31" s="215"/>
      <c r="C31" s="148">
        <v>2019</v>
      </c>
      <c r="D31" s="145">
        <f>SUM(E31:I31)</f>
        <v>5</v>
      </c>
      <c r="E31" s="145">
        <v>0</v>
      </c>
      <c r="F31" s="145"/>
      <c r="G31" s="145"/>
      <c r="H31" s="145">
        <v>0</v>
      </c>
      <c r="I31" s="146">
        <v>5</v>
      </c>
      <c r="J31" s="147"/>
      <c r="K31" s="215"/>
      <c r="L31" s="232"/>
    </row>
    <row r="32" spans="1:12" ht="14.25">
      <c r="A32" s="233"/>
      <c r="B32" s="215"/>
      <c r="C32" s="148">
        <v>2020</v>
      </c>
      <c r="D32" s="145">
        <f>I32</f>
        <v>5</v>
      </c>
      <c r="E32" s="145">
        <v>0</v>
      </c>
      <c r="F32" s="145"/>
      <c r="G32" s="145"/>
      <c r="H32" s="145">
        <v>0</v>
      </c>
      <c r="I32" s="146">
        <v>5</v>
      </c>
      <c r="J32" s="147"/>
      <c r="K32" s="215"/>
      <c r="L32" s="232"/>
    </row>
    <row r="33" spans="1:12" ht="14.25">
      <c r="A33" s="233" t="s">
        <v>106</v>
      </c>
      <c r="B33" s="215" t="s">
        <v>38</v>
      </c>
      <c r="C33" s="243">
        <v>2017</v>
      </c>
      <c r="D33" s="102">
        <f>I33</f>
        <v>115.476</v>
      </c>
      <c r="E33" s="102">
        <v>0</v>
      </c>
      <c r="F33" s="102"/>
      <c r="G33" s="102"/>
      <c r="H33" s="102">
        <v>0</v>
      </c>
      <c r="I33" s="103">
        <v>115.476</v>
      </c>
      <c r="J33" s="147"/>
      <c r="K33" s="141" t="s">
        <v>58</v>
      </c>
      <c r="L33" s="143"/>
    </row>
    <row r="34" spans="1:12" ht="14.25">
      <c r="A34" s="233"/>
      <c r="B34" s="215"/>
      <c r="C34" s="243"/>
      <c r="D34" s="102">
        <f>I34</f>
        <v>165.0305</v>
      </c>
      <c r="E34" s="102">
        <v>0</v>
      </c>
      <c r="F34" s="102"/>
      <c r="G34" s="102"/>
      <c r="H34" s="102">
        <v>0</v>
      </c>
      <c r="I34" s="103">
        <v>165.0305</v>
      </c>
      <c r="J34" s="147"/>
      <c r="K34" s="141" t="s">
        <v>59</v>
      </c>
      <c r="L34" s="143"/>
    </row>
    <row r="35" spans="1:12" ht="18" customHeight="1">
      <c r="A35" s="233"/>
      <c r="B35" s="215"/>
      <c r="C35" s="243"/>
      <c r="D35" s="102">
        <f aca="true" t="shared" si="0" ref="D35:D42">I35</f>
        <v>230.5</v>
      </c>
      <c r="E35" s="102">
        <v>0</v>
      </c>
      <c r="F35" s="102"/>
      <c r="G35" s="102"/>
      <c r="H35" s="102">
        <v>0</v>
      </c>
      <c r="I35" s="103">
        <v>230.5</v>
      </c>
      <c r="J35" s="147"/>
      <c r="K35" s="141" t="s">
        <v>36</v>
      </c>
      <c r="L35" s="143"/>
    </row>
    <row r="36" spans="1:12" ht="33" customHeight="1">
      <c r="A36" s="233"/>
      <c r="B36" s="215"/>
      <c r="C36" s="148">
        <v>2018</v>
      </c>
      <c r="D36" s="102">
        <f t="shared" si="0"/>
        <v>277</v>
      </c>
      <c r="E36" s="102">
        <v>0</v>
      </c>
      <c r="F36" s="102"/>
      <c r="G36" s="102"/>
      <c r="H36" s="102">
        <v>0</v>
      </c>
      <c r="I36" s="103">
        <f>250+261+62.66+12.34-309</f>
        <v>277</v>
      </c>
      <c r="J36" s="43"/>
      <c r="K36" s="72" t="s">
        <v>36</v>
      </c>
      <c r="L36" s="232" t="s">
        <v>39</v>
      </c>
    </row>
    <row r="37" spans="1:12" ht="30" customHeight="1">
      <c r="A37" s="233"/>
      <c r="B37" s="215"/>
      <c r="C37" s="148">
        <v>2019</v>
      </c>
      <c r="D37" s="102">
        <f t="shared" si="0"/>
        <v>250</v>
      </c>
      <c r="E37" s="102">
        <v>0</v>
      </c>
      <c r="F37" s="102"/>
      <c r="G37" s="102"/>
      <c r="H37" s="102">
        <v>0</v>
      </c>
      <c r="I37" s="103">
        <f>250</f>
        <v>250</v>
      </c>
      <c r="J37" s="169"/>
      <c r="K37" s="72" t="s">
        <v>34</v>
      </c>
      <c r="L37" s="232"/>
    </row>
    <row r="38" spans="1:12" ht="32.25" customHeight="1">
      <c r="A38" s="233"/>
      <c r="B38" s="215"/>
      <c r="C38" s="148">
        <v>2020</v>
      </c>
      <c r="D38" s="102">
        <f t="shared" si="0"/>
        <v>250</v>
      </c>
      <c r="E38" s="102">
        <v>0</v>
      </c>
      <c r="F38" s="102"/>
      <c r="G38" s="102"/>
      <c r="H38" s="102">
        <v>0</v>
      </c>
      <c r="I38" s="103">
        <v>250</v>
      </c>
      <c r="J38" s="43"/>
      <c r="K38" s="72" t="s">
        <v>34</v>
      </c>
      <c r="L38" s="232"/>
    </row>
    <row r="39" spans="1:12" ht="18.75" customHeight="1">
      <c r="A39" s="233" t="s">
        <v>107</v>
      </c>
      <c r="B39" s="215" t="s">
        <v>69</v>
      </c>
      <c r="C39" s="228">
        <v>2017</v>
      </c>
      <c r="D39" s="105">
        <f>I39</f>
        <v>56.559</v>
      </c>
      <c r="E39" s="105">
        <v>0</v>
      </c>
      <c r="F39" s="105"/>
      <c r="G39" s="105"/>
      <c r="H39" s="105">
        <v>0</v>
      </c>
      <c r="I39" s="104">
        <v>56.559</v>
      </c>
      <c r="J39" s="43"/>
      <c r="K39" s="72" t="s">
        <v>186</v>
      </c>
      <c r="L39" s="215" t="s">
        <v>40</v>
      </c>
    </row>
    <row r="40" spans="1:12" ht="25.5" customHeight="1">
      <c r="A40" s="233"/>
      <c r="B40" s="215"/>
      <c r="C40" s="228"/>
      <c r="D40" s="105">
        <f>I40</f>
        <v>35</v>
      </c>
      <c r="E40" s="105">
        <v>0</v>
      </c>
      <c r="F40" s="105"/>
      <c r="G40" s="105"/>
      <c r="H40" s="105">
        <v>0</v>
      </c>
      <c r="I40" s="104">
        <v>35</v>
      </c>
      <c r="J40" s="43"/>
      <c r="K40" s="72" t="s">
        <v>58</v>
      </c>
      <c r="L40" s="215"/>
    </row>
    <row r="41" spans="1:12" ht="29.25" customHeight="1">
      <c r="A41" s="233"/>
      <c r="B41" s="215"/>
      <c r="C41" s="228"/>
      <c r="D41" s="105">
        <f t="shared" si="0"/>
        <v>250</v>
      </c>
      <c r="E41" s="105">
        <v>0</v>
      </c>
      <c r="F41" s="105"/>
      <c r="G41" s="105"/>
      <c r="H41" s="105">
        <v>0</v>
      </c>
      <c r="I41" s="104">
        <v>250</v>
      </c>
      <c r="J41" s="43"/>
      <c r="K41" s="72" t="s">
        <v>185</v>
      </c>
      <c r="L41" s="215"/>
    </row>
    <row r="42" spans="1:12" ht="14.25">
      <c r="A42" s="233"/>
      <c r="B42" s="215"/>
      <c r="C42" s="228"/>
      <c r="D42" s="105">
        <f t="shared" si="0"/>
        <v>42</v>
      </c>
      <c r="E42" s="105">
        <v>0</v>
      </c>
      <c r="F42" s="105"/>
      <c r="G42" s="105"/>
      <c r="H42" s="105">
        <v>0</v>
      </c>
      <c r="I42" s="104">
        <v>42</v>
      </c>
      <c r="J42" s="43"/>
      <c r="K42" s="72" t="s">
        <v>175</v>
      </c>
      <c r="L42" s="215"/>
    </row>
    <row r="43" spans="1:13" ht="35.25" customHeight="1">
      <c r="A43" s="233"/>
      <c r="B43" s="215"/>
      <c r="C43" s="228">
        <v>2018</v>
      </c>
      <c r="D43" s="105">
        <f>E43+H43+I43</f>
        <v>200.5</v>
      </c>
      <c r="E43" s="105">
        <v>0</v>
      </c>
      <c r="F43" s="105"/>
      <c r="G43" s="105"/>
      <c r="H43" s="105">
        <v>0</v>
      </c>
      <c r="I43" s="105">
        <f>200.5</f>
        <v>200.5</v>
      </c>
      <c r="J43" s="43"/>
      <c r="K43" s="72" t="s">
        <v>68</v>
      </c>
      <c r="L43" s="215"/>
      <c r="M43" t="s">
        <v>41</v>
      </c>
    </row>
    <row r="44" spans="1:12" ht="25.5" customHeight="1">
      <c r="A44" s="233"/>
      <c r="B44" s="215"/>
      <c r="C44" s="228"/>
      <c r="D44" s="105">
        <f>I44</f>
        <v>45.969</v>
      </c>
      <c r="E44" s="105">
        <v>0</v>
      </c>
      <c r="F44" s="105"/>
      <c r="G44" s="105"/>
      <c r="H44" s="105">
        <v>0</v>
      </c>
      <c r="I44" s="104">
        <v>45.969</v>
      </c>
      <c r="J44" s="43"/>
      <c r="K44" s="72" t="s">
        <v>186</v>
      </c>
      <c r="L44" s="215"/>
    </row>
    <row r="45" spans="1:12" ht="20.25" customHeight="1">
      <c r="A45" s="233"/>
      <c r="B45" s="215"/>
      <c r="C45" s="249"/>
      <c r="D45" s="105">
        <f>E45+H45+I45</f>
        <v>42</v>
      </c>
      <c r="E45" s="105">
        <v>0</v>
      </c>
      <c r="F45" s="105"/>
      <c r="G45" s="105"/>
      <c r="H45" s="105">
        <v>0</v>
      </c>
      <c r="I45" s="104">
        <v>42</v>
      </c>
      <c r="J45" s="43"/>
      <c r="K45" s="72" t="s">
        <v>175</v>
      </c>
      <c r="L45" s="215"/>
    </row>
    <row r="46" spans="1:12" ht="24.75" customHeight="1">
      <c r="A46" s="233"/>
      <c r="B46" s="215"/>
      <c r="C46" s="228">
        <v>2019</v>
      </c>
      <c r="D46" s="145">
        <f>SUM(E46:I46)</f>
        <v>200.5</v>
      </c>
      <c r="E46" s="145">
        <v>0</v>
      </c>
      <c r="F46" s="145"/>
      <c r="G46" s="145"/>
      <c r="H46" s="145">
        <v>0</v>
      </c>
      <c r="I46" s="145">
        <v>200.5</v>
      </c>
      <c r="J46" s="170"/>
      <c r="K46" s="72" t="s">
        <v>34</v>
      </c>
      <c r="L46" s="215"/>
    </row>
    <row r="47" spans="1:12" ht="19.5" customHeight="1">
      <c r="A47" s="233"/>
      <c r="B47" s="215"/>
      <c r="C47" s="249"/>
      <c r="D47" s="145">
        <f>E47+H47+I47</f>
        <v>42</v>
      </c>
      <c r="E47" s="145">
        <v>0</v>
      </c>
      <c r="F47" s="145"/>
      <c r="G47" s="145"/>
      <c r="H47" s="145">
        <v>0</v>
      </c>
      <c r="I47" s="146">
        <v>42</v>
      </c>
      <c r="J47" s="43"/>
      <c r="K47" s="72" t="s">
        <v>175</v>
      </c>
      <c r="L47" s="215"/>
    </row>
    <row r="48" spans="1:12" ht="25.5">
      <c r="A48" s="233"/>
      <c r="B48" s="215"/>
      <c r="C48" s="228">
        <v>2020</v>
      </c>
      <c r="D48" s="145">
        <f>I48</f>
        <v>200.5</v>
      </c>
      <c r="E48" s="145">
        <v>0</v>
      </c>
      <c r="F48" s="145"/>
      <c r="G48" s="145"/>
      <c r="H48" s="145">
        <v>0</v>
      </c>
      <c r="I48" s="145">
        <v>200.5</v>
      </c>
      <c r="J48" s="43" t="s">
        <v>41</v>
      </c>
      <c r="K48" s="72" t="s">
        <v>34</v>
      </c>
      <c r="L48" s="215"/>
    </row>
    <row r="49" spans="1:12" ht="14.25">
      <c r="A49" s="233"/>
      <c r="B49" s="215"/>
      <c r="C49" s="228"/>
      <c r="D49" s="145">
        <f>E49+H49+I49</f>
        <v>42</v>
      </c>
      <c r="E49" s="145">
        <v>0</v>
      </c>
      <c r="F49" s="145"/>
      <c r="G49" s="145"/>
      <c r="H49" s="145">
        <v>0</v>
      </c>
      <c r="I49" s="146">
        <v>42</v>
      </c>
      <c r="J49" s="43"/>
      <c r="K49" s="72" t="s">
        <v>175</v>
      </c>
      <c r="L49" s="141"/>
    </row>
    <row r="50" spans="1:12" ht="21" customHeight="1">
      <c r="A50" s="233" t="s">
        <v>108</v>
      </c>
      <c r="B50" s="215" t="s">
        <v>42</v>
      </c>
      <c r="C50" s="148">
        <v>2017</v>
      </c>
      <c r="D50" s="145">
        <f>I50</f>
        <v>10</v>
      </c>
      <c r="E50" s="145">
        <v>0</v>
      </c>
      <c r="F50" s="145"/>
      <c r="G50" s="145"/>
      <c r="H50" s="145">
        <v>0</v>
      </c>
      <c r="I50" s="146">
        <v>10</v>
      </c>
      <c r="J50" s="43"/>
      <c r="K50" s="72"/>
      <c r="L50" s="141"/>
    </row>
    <row r="51" spans="1:12" ht="15" customHeight="1">
      <c r="A51" s="233"/>
      <c r="B51" s="215"/>
      <c r="C51" s="148">
        <v>2018</v>
      </c>
      <c r="D51" s="145">
        <f>E51+H51+I51</f>
        <v>3</v>
      </c>
      <c r="E51" s="145">
        <v>0</v>
      </c>
      <c r="F51" s="145"/>
      <c r="G51" s="145"/>
      <c r="H51" s="145">
        <v>0</v>
      </c>
      <c r="I51" s="145">
        <v>3</v>
      </c>
      <c r="J51" s="43"/>
      <c r="K51" s="222" t="s">
        <v>34</v>
      </c>
      <c r="L51" s="232" t="s">
        <v>43</v>
      </c>
    </row>
    <row r="52" spans="1:12" ht="14.25">
      <c r="A52" s="233"/>
      <c r="B52" s="215"/>
      <c r="C52" s="148">
        <v>2019</v>
      </c>
      <c r="D52" s="145">
        <f>SUM(E52:I52)</f>
        <v>3</v>
      </c>
      <c r="E52" s="145">
        <v>0</v>
      </c>
      <c r="F52" s="145"/>
      <c r="G52" s="145"/>
      <c r="H52" s="145">
        <v>0</v>
      </c>
      <c r="I52" s="145">
        <v>3</v>
      </c>
      <c r="J52" s="43"/>
      <c r="K52" s="222"/>
      <c r="L52" s="232"/>
    </row>
    <row r="53" spans="1:12" ht="29.25" customHeight="1">
      <c r="A53" s="233"/>
      <c r="B53" s="215"/>
      <c r="C53" s="148">
        <v>2020</v>
      </c>
      <c r="D53" s="145">
        <f>I53</f>
        <v>3</v>
      </c>
      <c r="E53" s="145">
        <v>0</v>
      </c>
      <c r="F53" s="145"/>
      <c r="G53" s="145"/>
      <c r="H53" s="145">
        <v>0</v>
      </c>
      <c r="I53" s="145">
        <v>3</v>
      </c>
      <c r="J53" s="43"/>
      <c r="K53" s="222"/>
      <c r="L53" s="232"/>
    </row>
    <row r="54" spans="1:12" ht="15" customHeight="1">
      <c r="A54" s="233" t="s">
        <v>109</v>
      </c>
      <c r="B54" s="215" t="s">
        <v>44</v>
      </c>
      <c r="C54" s="148">
        <v>2017</v>
      </c>
      <c r="D54" s="145">
        <f>I54</f>
        <v>5</v>
      </c>
      <c r="E54" s="145">
        <v>0</v>
      </c>
      <c r="F54" s="145"/>
      <c r="G54" s="145"/>
      <c r="H54" s="145">
        <v>0</v>
      </c>
      <c r="I54" s="145">
        <v>5</v>
      </c>
      <c r="J54" s="43"/>
      <c r="K54" s="215" t="s">
        <v>34</v>
      </c>
      <c r="L54" s="215" t="s">
        <v>45</v>
      </c>
    </row>
    <row r="55" spans="1:12" ht="20.25" customHeight="1">
      <c r="A55" s="233"/>
      <c r="B55" s="215"/>
      <c r="C55" s="148">
        <v>2018</v>
      </c>
      <c r="D55" s="145">
        <f>SUM(E55:I55)</f>
        <v>2</v>
      </c>
      <c r="E55" s="145">
        <v>0</v>
      </c>
      <c r="F55" s="145"/>
      <c r="G55" s="145"/>
      <c r="H55" s="145">
        <v>0</v>
      </c>
      <c r="I55" s="145">
        <v>2</v>
      </c>
      <c r="J55" s="43"/>
      <c r="K55" s="215"/>
      <c r="L55" s="215"/>
    </row>
    <row r="56" spans="1:12" ht="14.25">
      <c r="A56" s="233"/>
      <c r="B56" s="215"/>
      <c r="C56" s="148">
        <v>2019</v>
      </c>
      <c r="D56" s="145">
        <f>SUM(E56:I56)</f>
        <v>2</v>
      </c>
      <c r="E56" s="145">
        <v>0</v>
      </c>
      <c r="F56" s="145"/>
      <c r="G56" s="145"/>
      <c r="H56" s="145">
        <v>0</v>
      </c>
      <c r="I56" s="145">
        <v>2</v>
      </c>
      <c r="J56" s="43"/>
      <c r="K56" s="215"/>
      <c r="L56" s="215"/>
    </row>
    <row r="57" spans="1:12" ht="14.25">
      <c r="A57" s="233"/>
      <c r="B57" s="215"/>
      <c r="C57" s="148">
        <v>2020</v>
      </c>
      <c r="D57" s="145">
        <f>I57</f>
        <v>2</v>
      </c>
      <c r="E57" s="145">
        <v>0</v>
      </c>
      <c r="F57" s="145"/>
      <c r="G57" s="145"/>
      <c r="H57" s="145">
        <v>0</v>
      </c>
      <c r="I57" s="145">
        <v>2</v>
      </c>
      <c r="J57" s="43"/>
      <c r="K57" s="215"/>
      <c r="L57" s="215"/>
    </row>
    <row r="58" spans="1:12" ht="18" customHeight="1">
      <c r="A58" s="233" t="s">
        <v>110</v>
      </c>
      <c r="B58" s="215" t="s">
        <v>46</v>
      </c>
      <c r="C58" s="148">
        <v>2017</v>
      </c>
      <c r="D58" s="145">
        <f>I58</f>
        <v>5</v>
      </c>
      <c r="E58" s="145">
        <v>0</v>
      </c>
      <c r="F58" s="145"/>
      <c r="G58" s="145"/>
      <c r="H58" s="145">
        <v>0</v>
      </c>
      <c r="I58" s="145">
        <v>5</v>
      </c>
      <c r="J58" s="43"/>
      <c r="K58" s="215" t="s">
        <v>34</v>
      </c>
      <c r="L58" s="215" t="s">
        <v>47</v>
      </c>
    </row>
    <row r="59" spans="1:12" ht="15.75" customHeight="1">
      <c r="A59" s="233"/>
      <c r="B59" s="215"/>
      <c r="C59" s="148">
        <v>2018</v>
      </c>
      <c r="D59" s="145">
        <f>SUM(E59:I59)</f>
        <v>2</v>
      </c>
      <c r="E59" s="145">
        <v>0</v>
      </c>
      <c r="F59" s="145"/>
      <c r="G59" s="145"/>
      <c r="H59" s="145">
        <v>0</v>
      </c>
      <c r="I59" s="145">
        <v>2</v>
      </c>
      <c r="J59" s="43"/>
      <c r="K59" s="215"/>
      <c r="L59" s="215"/>
    </row>
    <row r="60" spans="1:12" ht="14.25">
      <c r="A60" s="233"/>
      <c r="B60" s="215"/>
      <c r="C60" s="148">
        <v>2019</v>
      </c>
      <c r="D60" s="145">
        <f>SUM(E60:I60)</f>
        <v>2</v>
      </c>
      <c r="E60" s="145">
        <v>0</v>
      </c>
      <c r="F60" s="145"/>
      <c r="G60" s="145"/>
      <c r="H60" s="145">
        <v>0</v>
      </c>
      <c r="I60" s="145">
        <v>2</v>
      </c>
      <c r="J60" s="43"/>
      <c r="K60" s="215"/>
      <c r="L60" s="215"/>
    </row>
    <row r="61" spans="1:12" ht="14.25">
      <c r="A61" s="233"/>
      <c r="B61" s="215"/>
      <c r="C61" s="148">
        <v>2020</v>
      </c>
      <c r="D61" s="145">
        <f>I61</f>
        <v>2</v>
      </c>
      <c r="E61" s="145">
        <v>0</v>
      </c>
      <c r="F61" s="145"/>
      <c r="G61" s="145"/>
      <c r="H61" s="145">
        <v>0</v>
      </c>
      <c r="I61" s="145">
        <v>2</v>
      </c>
      <c r="J61" s="43"/>
      <c r="K61" s="215"/>
      <c r="L61" s="215"/>
    </row>
    <row r="62" spans="1:12" ht="18" customHeight="1">
      <c r="A62" s="225" t="s">
        <v>111</v>
      </c>
      <c r="B62" s="215" t="s">
        <v>48</v>
      </c>
      <c r="C62" s="148">
        <v>2017</v>
      </c>
      <c r="D62" s="145">
        <f>I62</f>
        <v>80</v>
      </c>
      <c r="E62" s="145">
        <v>0</v>
      </c>
      <c r="F62" s="145"/>
      <c r="G62" s="145"/>
      <c r="H62" s="145">
        <v>0</v>
      </c>
      <c r="I62" s="145">
        <v>80</v>
      </c>
      <c r="J62" s="43"/>
      <c r="K62" s="215" t="s">
        <v>34</v>
      </c>
      <c r="L62" s="215" t="s">
        <v>49</v>
      </c>
    </row>
    <row r="63" spans="1:12" ht="19.5" customHeight="1">
      <c r="A63" s="225"/>
      <c r="B63" s="215"/>
      <c r="C63" s="148">
        <v>2018</v>
      </c>
      <c r="D63" s="145">
        <f>E63+H63+I63</f>
        <v>50</v>
      </c>
      <c r="E63" s="145">
        <v>0</v>
      </c>
      <c r="F63" s="145"/>
      <c r="G63" s="145"/>
      <c r="H63" s="106">
        <v>0</v>
      </c>
      <c r="I63" s="145">
        <v>50</v>
      </c>
      <c r="J63" s="43"/>
      <c r="K63" s="215"/>
      <c r="L63" s="215"/>
    </row>
    <row r="64" spans="1:12" ht="14.25">
      <c r="A64" s="225"/>
      <c r="B64" s="215"/>
      <c r="C64" s="148">
        <v>2019</v>
      </c>
      <c r="D64" s="145">
        <f aca="true" t="shared" si="1" ref="D64:D74">SUM(E64:I64)</f>
        <v>50</v>
      </c>
      <c r="E64" s="145">
        <v>0</v>
      </c>
      <c r="F64" s="145"/>
      <c r="G64" s="145"/>
      <c r="H64" s="106">
        <v>0</v>
      </c>
      <c r="I64" s="145">
        <v>50</v>
      </c>
      <c r="J64" s="43" t="s">
        <v>41</v>
      </c>
      <c r="K64" s="215"/>
      <c r="L64" s="215"/>
    </row>
    <row r="65" spans="1:12" ht="36" customHeight="1">
      <c r="A65" s="225"/>
      <c r="B65" s="215"/>
      <c r="C65" s="148">
        <v>2020</v>
      </c>
      <c r="D65" s="145">
        <f t="shared" si="1"/>
        <v>50</v>
      </c>
      <c r="E65" s="145">
        <v>0</v>
      </c>
      <c r="F65" s="145"/>
      <c r="G65" s="145"/>
      <c r="H65" s="106">
        <v>0</v>
      </c>
      <c r="I65" s="145">
        <v>50</v>
      </c>
      <c r="J65" s="43"/>
      <c r="K65" s="215"/>
      <c r="L65" s="215"/>
    </row>
    <row r="66" spans="1:12" ht="24" customHeight="1">
      <c r="A66" s="250" t="s">
        <v>162</v>
      </c>
      <c r="B66" s="238" t="s">
        <v>164</v>
      </c>
      <c r="C66" s="79">
        <v>2017</v>
      </c>
      <c r="D66" s="103">
        <f t="shared" si="1"/>
        <v>500</v>
      </c>
      <c r="E66" s="103">
        <v>0</v>
      </c>
      <c r="F66" s="103"/>
      <c r="G66" s="103"/>
      <c r="H66" s="107">
        <v>0</v>
      </c>
      <c r="I66" s="103">
        <v>500</v>
      </c>
      <c r="J66" s="74"/>
      <c r="K66" s="171" t="s">
        <v>171</v>
      </c>
      <c r="L66" s="239" t="s">
        <v>166</v>
      </c>
    </row>
    <row r="67" spans="1:12" ht="14.25">
      <c r="A67" s="250"/>
      <c r="B67" s="238"/>
      <c r="C67" s="79">
        <v>2017</v>
      </c>
      <c r="D67" s="103">
        <f>I67</f>
        <v>374.024</v>
      </c>
      <c r="E67" s="103">
        <v>0</v>
      </c>
      <c r="F67" s="103"/>
      <c r="G67" s="103"/>
      <c r="H67" s="107">
        <v>0</v>
      </c>
      <c r="I67" s="103">
        <v>374.024</v>
      </c>
      <c r="J67" s="74"/>
      <c r="K67" s="73" t="s">
        <v>172</v>
      </c>
      <c r="L67" s="239"/>
    </row>
    <row r="68" spans="1:12" ht="14.25">
      <c r="A68" s="250"/>
      <c r="B68" s="238"/>
      <c r="C68" s="79">
        <v>2017</v>
      </c>
      <c r="D68" s="103">
        <f>I68</f>
        <v>234.9695</v>
      </c>
      <c r="E68" s="103">
        <v>0</v>
      </c>
      <c r="F68" s="103"/>
      <c r="G68" s="103"/>
      <c r="H68" s="107">
        <v>0</v>
      </c>
      <c r="I68" s="103">
        <v>234.9695</v>
      </c>
      <c r="J68" s="74"/>
      <c r="K68" s="73" t="s">
        <v>59</v>
      </c>
      <c r="L68" s="239"/>
    </row>
    <row r="69" spans="1:12" ht="14.25">
      <c r="A69" s="250"/>
      <c r="B69" s="238"/>
      <c r="C69" s="79">
        <v>2018</v>
      </c>
      <c r="D69" s="103">
        <f t="shared" si="1"/>
        <v>359</v>
      </c>
      <c r="E69" s="103">
        <v>0</v>
      </c>
      <c r="F69" s="103"/>
      <c r="G69" s="103"/>
      <c r="H69" s="107">
        <v>0</v>
      </c>
      <c r="I69" s="103">
        <f>50+309</f>
        <v>359</v>
      </c>
      <c r="J69" s="74"/>
      <c r="K69" s="221" t="s">
        <v>34</v>
      </c>
      <c r="L69" s="240"/>
    </row>
    <row r="70" spans="1:12" ht="14.25">
      <c r="A70" s="250"/>
      <c r="B70" s="238"/>
      <c r="C70" s="79">
        <v>2019</v>
      </c>
      <c r="D70" s="103">
        <f>I70</f>
        <v>50</v>
      </c>
      <c r="E70" s="103">
        <v>0</v>
      </c>
      <c r="F70" s="103"/>
      <c r="G70" s="103"/>
      <c r="H70" s="107">
        <v>0</v>
      </c>
      <c r="I70" s="103">
        <v>50</v>
      </c>
      <c r="J70" s="74"/>
      <c r="K70" s="221"/>
      <c r="L70" s="240"/>
    </row>
    <row r="71" spans="1:12" ht="21" customHeight="1">
      <c r="A71" s="250"/>
      <c r="B71" s="238"/>
      <c r="C71" s="79">
        <v>2020</v>
      </c>
      <c r="D71" s="103">
        <f t="shared" si="1"/>
        <v>50</v>
      </c>
      <c r="E71" s="103">
        <v>0</v>
      </c>
      <c r="F71" s="103"/>
      <c r="G71" s="103"/>
      <c r="H71" s="107">
        <v>0</v>
      </c>
      <c r="I71" s="103">
        <v>50</v>
      </c>
      <c r="J71" s="74"/>
      <c r="K71" s="221"/>
      <c r="L71" s="239"/>
    </row>
    <row r="72" spans="1:12" ht="21" customHeight="1">
      <c r="A72" s="225" t="s">
        <v>163</v>
      </c>
      <c r="B72" s="215" t="s">
        <v>174</v>
      </c>
      <c r="C72" s="79">
        <v>2017</v>
      </c>
      <c r="D72" s="103">
        <f>I72</f>
        <v>65.8528</v>
      </c>
      <c r="E72" s="103">
        <v>0</v>
      </c>
      <c r="F72" s="103"/>
      <c r="G72" s="103"/>
      <c r="H72" s="107">
        <v>0</v>
      </c>
      <c r="I72" s="103">
        <v>65.8528</v>
      </c>
      <c r="J72" s="74"/>
      <c r="K72" s="222" t="s">
        <v>60</v>
      </c>
      <c r="L72" s="221"/>
    </row>
    <row r="73" spans="1:12" ht="14.25" customHeight="1">
      <c r="A73" s="225"/>
      <c r="B73" s="215"/>
      <c r="C73" s="148">
        <v>2018</v>
      </c>
      <c r="D73" s="103">
        <f t="shared" si="1"/>
        <v>60</v>
      </c>
      <c r="E73" s="103">
        <v>0</v>
      </c>
      <c r="F73" s="103"/>
      <c r="G73" s="103"/>
      <c r="H73" s="107">
        <v>0</v>
      </c>
      <c r="I73" s="103">
        <v>60</v>
      </c>
      <c r="J73" s="43"/>
      <c r="K73" s="222"/>
      <c r="L73" s="221"/>
    </row>
    <row r="74" spans="1:12" ht="14.25">
      <c r="A74" s="225"/>
      <c r="B74" s="215"/>
      <c r="C74" s="148">
        <v>2019</v>
      </c>
      <c r="D74" s="103">
        <f t="shared" si="1"/>
        <v>60</v>
      </c>
      <c r="E74" s="103">
        <v>0</v>
      </c>
      <c r="F74" s="103"/>
      <c r="G74" s="103"/>
      <c r="H74" s="107">
        <v>0</v>
      </c>
      <c r="I74" s="103">
        <v>60</v>
      </c>
      <c r="J74" s="43"/>
      <c r="K74" s="222"/>
      <c r="L74" s="221"/>
    </row>
    <row r="75" spans="1:12" ht="14.25">
      <c r="A75" s="225"/>
      <c r="B75" s="215"/>
      <c r="C75" s="148">
        <v>2020</v>
      </c>
      <c r="D75" s="103">
        <f aca="true" t="shared" si="2" ref="D75:D85">I75</f>
        <v>60</v>
      </c>
      <c r="E75" s="103">
        <v>0</v>
      </c>
      <c r="F75" s="103"/>
      <c r="G75" s="103"/>
      <c r="H75" s="107">
        <v>0</v>
      </c>
      <c r="I75" s="103">
        <v>60</v>
      </c>
      <c r="J75" s="43"/>
      <c r="K75" s="222"/>
      <c r="L75" s="221"/>
    </row>
    <row r="76" spans="1:12" ht="14.25">
      <c r="A76" s="225" t="s">
        <v>187</v>
      </c>
      <c r="B76" s="222" t="s">
        <v>188</v>
      </c>
      <c r="C76" s="228">
        <v>2017</v>
      </c>
      <c r="D76" s="146">
        <f t="shared" si="2"/>
        <v>100</v>
      </c>
      <c r="E76" s="146">
        <v>0</v>
      </c>
      <c r="F76" s="146"/>
      <c r="G76" s="146"/>
      <c r="H76" s="108">
        <v>0</v>
      </c>
      <c r="I76" s="146">
        <v>100</v>
      </c>
      <c r="J76" s="43"/>
      <c r="K76" s="147" t="s">
        <v>58</v>
      </c>
      <c r="L76" s="215"/>
    </row>
    <row r="77" spans="1:12" ht="14.25">
      <c r="A77" s="225"/>
      <c r="B77" s="222"/>
      <c r="C77" s="228"/>
      <c r="D77" s="146">
        <f t="shared" si="2"/>
        <v>35</v>
      </c>
      <c r="E77" s="146">
        <v>0</v>
      </c>
      <c r="F77" s="146"/>
      <c r="G77" s="146"/>
      <c r="H77" s="108">
        <v>0</v>
      </c>
      <c r="I77" s="146">
        <v>35</v>
      </c>
      <c r="J77" s="43"/>
      <c r="K77" s="147" t="s">
        <v>186</v>
      </c>
      <c r="L77" s="215"/>
    </row>
    <row r="78" spans="1:12" ht="14.25">
      <c r="A78" s="225"/>
      <c r="B78" s="222"/>
      <c r="C78" s="148">
        <v>2018</v>
      </c>
      <c r="D78" s="146">
        <f t="shared" si="2"/>
        <v>0</v>
      </c>
      <c r="E78" s="146">
        <v>0</v>
      </c>
      <c r="F78" s="146"/>
      <c r="G78" s="146"/>
      <c r="H78" s="108">
        <v>0</v>
      </c>
      <c r="I78" s="146">
        <v>0</v>
      </c>
      <c r="J78" s="43"/>
      <c r="K78" s="147"/>
      <c r="L78" s="215"/>
    </row>
    <row r="79" spans="1:12" ht="14.25">
      <c r="A79" s="225"/>
      <c r="B79" s="222"/>
      <c r="C79" s="148">
        <v>2019</v>
      </c>
      <c r="D79" s="146">
        <f t="shared" si="2"/>
        <v>0</v>
      </c>
      <c r="E79" s="146">
        <v>0</v>
      </c>
      <c r="F79" s="146"/>
      <c r="G79" s="146"/>
      <c r="H79" s="108">
        <v>0</v>
      </c>
      <c r="I79" s="146">
        <v>0</v>
      </c>
      <c r="J79" s="43"/>
      <c r="K79" s="147"/>
      <c r="L79" s="215"/>
    </row>
    <row r="80" spans="1:12" ht="14.25">
      <c r="A80" s="225"/>
      <c r="B80" s="222"/>
      <c r="C80" s="148">
        <v>2020</v>
      </c>
      <c r="D80" s="146">
        <f t="shared" si="2"/>
        <v>0</v>
      </c>
      <c r="E80" s="146">
        <v>0</v>
      </c>
      <c r="F80" s="146"/>
      <c r="G80" s="146"/>
      <c r="H80" s="108">
        <v>0</v>
      </c>
      <c r="I80" s="146">
        <v>0</v>
      </c>
      <c r="J80" s="43"/>
      <c r="K80" s="147"/>
      <c r="L80" s="215"/>
    </row>
    <row r="81" spans="1:12" ht="14.25">
      <c r="A81" s="225" t="s">
        <v>212</v>
      </c>
      <c r="B81" s="222" t="s">
        <v>213</v>
      </c>
      <c r="C81" s="148">
        <v>2017</v>
      </c>
      <c r="D81" s="146">
        <f>I81</f>
        <v>0</v>
      </c>
      <c r="E81" s="146">
        <v>0</v>
      </c>
      <c r="F81" s="146"/>
      <c r="G81" s="146"/>
      <c r="H81" s="108">
        <v>0</v>
      </c>
      <c r="I81" s="146">
        <v>0</v>
      </c>
      <c r="J81" s="43"/>
      <c r="K81" s="147"/>
      <c r="L81" s="215"/>
    </row>
    <row r="82" spans="1:12" ht="14.25">
      <c r="A82" s="225"/>
      <c r="B82" s="222"/>
      <c r="C82" s="148">
        <v>2018</v>
      </c>
      <c r="D82" s="146">
        <f>I82</f>
        <v>39.66</v>
      </c>
      <c r="E82" s="146">
        <v>0</v>
      </c>
      <c r="F82" s="146"/>
      <c r="G82" s="146"/>
      <c r="H82" s="108">
        <v>0</v>
      </c>
      <c r="I82" s="146">
        <v>39.66</v>
      </c>
      <c r="J82" s="43"/>
      <c r="K82" s="147" t="s">
        <v>58</v>
      </c>
      <c r="L82" s="215"/>
    </row>
    <row r="83" spans="1:12" ht="14.25">
      <c r="A83" s="225"/>
      <c r="B83" s="222"/>
      <c r="C83" s="148">
        <v>2019</v>
      </c>
      <c r="D83" s="146">
        <f>I83</f>
        <v>0</v>
      </c>
      <c r="E83" s="146">
        <v>0</v>
      </c>
      <c r="F83" s="146"/>
      <c r="G83" s="146"/>
      <c r="H83" s="108">
        <v>0</v>
      </c>
      <c r="I83" s="146">
        <v>0</v>
      </c>
      <c r="J83" s="43"/>
      <c r="K83" s="147"/>
      <c r="L83" s="215"/>
    </row>
    <row r="84" spans="1:12" ht="14.25">
      <c r="A84" s="225"/>
      <c r="B84" s="222"/>
      <c r="C84" s="148">
        <v>2020</v>
      </c>
      <c r="D84" s="146">
        <f>I84</f>
        <v>0</v>
      </c>
      <c r="E84" s="146">
        <v>0</v>
      </c>
      <c r="F84" s="146"/>
      <c r="G84" s="146"/>
      <c r="H84" s="108">
        <v>0</v>
      </c>
      <c r="I84" s="146">
        <v>0</v>
      </c>
      <c r="J84" s="43"/>
      <c r="K84" s="147"/>
      <c r="L84" s="215"/>
    </row>
    <row r="85" spans="1:12" ht="14.25">
      <c r="A85" s="254"/>
      <c r="B85" s="251" t="s">
        <v>176</v>
      </c>
      <c r="C85" s="109">
        <v>2017</v>
      </c>
      <c r="D85" s="109">
        <f t="shared" si="2"/>
        <v>2414.4018</v>
      </c>
      <c r="E85" s="109">
        <v>0</v>
      </c>
      <c r="F85" s="109"/>
      <c r="G85" s="109"/>
      <c r="H85" s="109">
        <v>0</v>
      </c>
      <c r="I85" s="109">
        <f>I77+I76+I72+I68+I67+I66+I62+I58+I54+I50+I42+I41+I40+I39+I35+I34+I33+I25+I20+I16+I29</f>
        <v>2414.4018</v>
      </c>
      <c r="J85" s="74"/>
      <c r="K85" s="75"/>
      <c r="L85" s="76"/>
    </row>
    <row r="86" spans="1:12" ht="14.25">
      <c r="A86" s="254"/>
      <c r="B86" s="251"/>
      <c r="C86" s="109">
        <v>2018</v>
      </c>
      <c r="D86" s="109">
        <f>I86</f>
        <v>1159.1290000000001</v>
      </c>
      <c r="E86" s="109">
        <f>E17+E21+E26+E30+E36+E43+E45+E51+E55+E59+E63+E66+E67+E68+E73</f>
        <v>0</v>
      </c>
      <c r="F86" s="109"/>
      <c r="G86" s="109"/>
      <c r="H86" s="109">
        <f>H17+H21+H26+H30+H36+H43+H45+H51+H55+H59+H63+H66+H67+H68+H73</f>
        <v>0</v>
      </c>
      <c r="I86" s="109">
        <f>I78+I73+I69+I63+I59+I55+I51+I45+I36+I30+I26+I21+I17+I43+I44+I82</f>
        <v>1159.1290000000001</v>
      </c>
      <c r="J86" s="74"/>
      <c r="K86" s="75"/>
      <c r="L86" s="76"/>
    </row>
    <row r="87" spans="1:12" ht="14.25">
      <c r="A87" s="254"/>
      <c r="B87" s="251"/>
      <c r="C87" s="109">
        <v>2019</v>
      </c>
      <c r="D87" s="109">
        <f>I87</f>
        <v>1046.5</v>
      </c>
      <c r="E87" s="109">
        <f>E18+E22+E27+E31+E37+E46+E52+E56+E60+E64+E69+E74</f>
        <v>0</v>
      </c>
      <c r="F87" s="109"/>
      <c r="G87" s="109"/>
      <c r="H87" s="109">
        <f>H18+H22+H27+H31+H37+H46+H52+H56+H60+H64+H69+H74</f>
        <v>0</v>
      </c>
      <c r="I87" s="109">
        <f>I18+I22+I27+I31+I37+I46+I52+I56+I60+I64+I69+I74+I47</f>
        <v>1046.5</v>
      </c>
      <c r="J87" s="74"/>
      <c r="K87" s="75"/>
      <c r="L87" s="76"/>
    </row>
    <row r="88" spans="1:12" ht="14.25">
      <c r="A88" s="254"/>
      <c r="B88" s="251"/>
      <c r="C88" s="109">
        <v>2020</v>
      </c>
      <c r="D88" s="109">
        <f>I88</f>
        <v>737.5</v>
      </c>
      <c r="E88" s="109">
        <f>E19+E23+E28+E32+E38+E48+E53+E57+E61+E65+E71+E80</f>
        <v>0</v>
      </c>
      <c r="F88" s="109"/>
      <c r="G88" s="109"/>
      <c r="H88" s="109">
        <f>H19+H23+H28+H32+H38+H48+H53+H57+H61+H65+H71+H80</f>
        <v>0</v>
      </c>
      <c r="I88" s="109">
        <f>I19+I23+I28+I32+I38+I48+I53+I57+I61+I65+I71+I80+I49+I75</f>
        <v>737.5</v>
      </c>
      <c r="J88" s="74"/>
      <c r="K88" s="75"/>
      <c r="L88" s="76"/>
    </row>
    <row r="89" spans="1:12" ht="15" customHeight="1">
      <c r="A89" s="251" t="s">
        <v>100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</row>
    <row r="90" spans="1:12" ht="15" customHeight="1">
      <c r="A90" s="142" t="s">
        <v>154</v>
      </c>
      <c r="B90" s="236" t="s">
        <v>151</v>
      </c>
      <c r="C90" s="236"/>
      <c r="D90" s="236"/>
      <c r="E90" s="236"/>
      <c r="F90" s="236"/>
      <c r="G90" s="236"/>
      <c r="H90" s="236"/>
      <c r="I90" s="236"/>
      <c r="J90" s="236"/>
      <c r="K90" s="236"/>
      <c r="L90" s="236"/>
    </row>
    <row r="91" spans="1:12" ht="15" customHeight="1">
      <c r="A91" s="142" t="s">
        <v>153</v>
      </c>
      <c r="B91" s="236" t="s">
        <v>152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</row>
    <row r="92" spans="1:12" ht="15" customHeight="1">
      <c r="A92" s="73"/>
      <c r="B92" s="73" t="s">
        <v>51</v>
      </c>
      <c r="C92" s="80"/>
      <c r="D92" s="80"/>
      <c r="E92" s="80"/>
      <c r="F92" s="80"/>
      <c r="G92" s="80"/>
      <c r="H92" s="80"/>
      <c r="I92" s="80"/>
      <c r="J92" s="73"/>
      <c r="K92" s="73"/>
      <c r="L92" s="221" t="s">
        <v>53</v>
      </c>
    </row>
    <row r="93" spans="1:12" ht="15" customHeight="1">
      <c r="A93" s="226" t="s">
        <v>63</v>
      </c>
      <c r="B93" s="221" t="s">
        <v>197</v>
      </c>
      <c r="C93" s="241">
        <v>2017</v>
      </c>
      <c r="D93" s="110">
        <f>I93</f>
        <v>787.715</v>
      </c>
      <c r="E93" s="110">
        <v>0</v>
      </c>
      <c r="F93" s="110"/>
      <c r="G93" s="110"/>
      <c r="H93" s="110">
        <v>0</v>
      </c>
      <c r="I93" s="110">
        <v>787.715</v>
      </c>
      <c r="J93" s="73"/>
      <c r="K93" s="73" t="s">
        <v>190</v>
      </c>
      <c r="L93" s="221"/>
    </row>
    <row r="94" spans="1:12" ht="15" customHeight="1">
      <c r="A94" s="226"/>
      <c r="B94" s="221"/>
      <c r="C94" s="241"/>
      <c r="D94" s="111">
        <f>I94</f>
        <v>33.923</v>
      </c>
      <c r="E94" s="111">
        <v>0</v>
      </c>
      <c r="F94" s="111"/>
      <c r="G94" s="111"/>
      <c r="H94" s="111">
        <v>0</v>
      </c>
      <c r="I94" s="111">
        <v>33.923</v>
      </c>
      <c r="J94" s="73"/>
      <c r="K94" s="73" t="s">
        <v>59</v>
      </c>
      <c r="L94" s="221"/>
    </row>
    <row r="95" spans="1:12" ht="15" customHeight="1">
      <c r="A95" s="226"/>
      <c r="B95" s="221"/>
      <c r="C95" s="77">
        <v>2018</v>
      </c>
      <c r="D95" s="112">
        <f>I95</f>
        <v>0</v>
      </c>
      <c r="E95" s="112">
        <v>0</v>
      </c>
      <c r="F95" s="112"/>
      <c r="G95" s="112"/>
      <c r="H95" s="112">
        <v>0</v>
      </c>
      <c r="I95" s="112">
        <v>0</v>
      </c>
      <c r="J95" s="73"/>
      <c r="K95" s="73"/>
      <c r="L95" s="221"/>
    </row>
    <row r="96" spans="1:12" ht="15" customHeight="1">
      <c r="A96" s="226"/>
      <c r="B96" s="221"/>
      <c r="C96" s="77">
        <v>2019</v>
      </c>
      <c r="D96" s="112">
        <f>I96</f>
        <v>0</v>
      </c>
      <c r="E96" s="112">
        <v>0</v>
      </c>
      <c r="F96" s="112"/>
      <c r="G96" s="112"/>
      <c r="H96" s="112">
        <v>0</v>
      </c>
      <c r="I96" s="112">
        <v>0</v>
      </c>
      <c r="J96" s="73"/>
      <c r="K96" s="73"/>
      <c r="L96" s="221"/>
    </row>
    <row r="97" spans="1:12" ht="15" customHeight="1">
      <c r="A97" s="226"/>
      <c r="B97" s="221"/>
      <c r="C97" s="77">
        <v>2020</v>
      </c>
      <c r="D97" s="112">
        <f>J97</f>
        <v>0</v>
      </c>
      <c r="E97" s="112">
        <v>0</v>
      </c>
      <c r="F97" s="112"/>
      <c r="G97" s="112"/>
      <c r="H97" s="113">
        <v>0</v>
      </c>
      <c r="I97" s="113">
        <v>0</v>
      </c>
      <c r="J97" s="74"/>
      <c r="K97" s="75"/>
      <c r="L97" s="221"/>
    </row>
    <row r="98" spans="1:12" ht="15" customHeight="1">
      <c r="A98" s="226" t="s">
        <v>64</v>
      </c>
      <c r="B98" s="221" t="s">
        <v>198</v>
      </c>
      <c r="C98" s="77">
        <v>2017</v>
      </c>
      <c r="D98" s="110">
        <f aca="true" t="shared" si="3" ref="D98:D115">I98</f>
        <v>1349.864</v>
      </c>
      <c r="E98" s="110">
        <v>0</v>
      </c>
      <c r="F98" s="110"/>
      <c r="G98" s="110"/>
      <c r="H98" s="116">
        <v>0</v>
      </c>
      <c r="I98" s="116">
        <v>1349.864</v>
      </c>
      <c r="J98" s="74"/>
      <c r="K98" s="75" t="s">
        <v>54</v>
      </c>
      <c r="L98" s="221"/>
    </row>
    <row r="99" spans="1:12" ht="15" customHeight="1">
      <c r="A99" s="226"/>
      <c r="B99" s="221"/>
      <c r="C99" s="77">
        <v>2018</v>
      </c>
      <c r="D99" s="114">
        <f t="shared" si="3"/>
        <v>0</v>
      </c>
      <c r="E99" s="114">
        <v>0</v>
      </c>
      <c r="F99" s="114"/>
      <c r="G99" s="114"/>
      <c r="H99" s="115">
        <v>0</v>
      </c>
      <c r="I99" s="115">
        <v>0</v>
      </c>
      <c r="J99" s="74"/>
      <c r="K99" s="75"/>
      <c r="L99" s="221"/>
    </row>
    <row r="100" spans="1:12" ht="15" customHeight="1">
      <c r="A100" s="226"/>
      <c r="B100" s="221"/>
      <c r="C100" s="77">
        <v>2019</v>
      </c>
      <c r="D100" s="114">
        <f t="shared" si="3"/>
        <v>0</v>
      </c>
      <c r="E100" s="114">
        <v>0</v>
      </c>
      <c r="F100" s="114"/>
      <c r="G100" s="114"/>
      <c r="H100" s="115">
        <v>0</v>
      </c>
      <c r="I100" s="115">
        <v>0</v>
      </c>
      <c r="J100" s="74"/>
      <c r="K100" s="75"/>
      <c r="L100" s="221"/>
    </row>
    <row r="101" spans="1:12" ht="30" customHeight="1">
      <c r="A101" s="226"/>
      <c r="B101" s="221"/>
      <c r="C101" s="77">
        <v>2020</v>
      </c>
      <c r="D101" s="114">
        <f t="shared" si="3"/>
        <v>0</v>
      </c>
      <c r="E101" s="114">
        <v>0</v>
      </c>
      <c r="F101" s="114"/>
      <c r="G101" s="114"/>
      <c r="H101" s="115">
        <v>0</v>
      </c>
      <c r="I101" s="115">
        <v>0</v>
      </c>
      <c r="J101" s="74"/>
      <c r="K101" s="75"/>
      <c r="L101" s="221"/>
    </row>
    <row r="102" spans="1:12" ht="15" customHeight="1">
      <c r="A102" s="226" t="s">
        <v>112</v>
      </c>
      <c r="B102" s="221" t="s">
        <v>199</v>
      </c>
      <c r="C102" s="77">
        <v>2017</v>
      </c>
      <c r="D102" s="114">
        <f t="shared" si="3"/>
        <v>85</v>
      </c>
      <c r="E102" s="114">
        <v>0</v>
      </c>
      <c r="F102" s="114"/>
      <c r="G102" s="114"/>
      <c r="H102" s="115">
        <v>0</v>
      </c>
      <c r="I102" s="115">
        <v>85</v>
      </c>
      <c r="J102" s="74"/>
      <c r="K102" s="75" t="s">
        <v>52</v>
      </c>
      <c r="L102" s="221"/>
    </row>
    <row r="103" spans="1:12" ht="15" customHeight="1">
      <c r="A103" s="226"/>
      <c r="B103" s="221"/>
      <c r="C103" s="77">
        <v>2018</v>
      </c>
      <c r="D103" s="114">
        <f t="shared" si="3"/>
        <v>0</v>
      </c>
      <c r="E103" s="114">
        <v>0</v>
      </c>
      <c r="F103" s="114"/>
      <c r="G103" s="114"/>
      <c r="H103" s="115">
        <v>0</v>
      </c>
      <c r="I103" s="115">
        <v>0</v>
      </c>
      <c r="J103" s="74"/>
      <c r="K103" s="75"/>
      <c r="L103" s="221"/>
    </row>
    <row r="104" spans="1:12" ht="15" customHeight="1">
      <c r="A104" s="226"/>
      <c r="B104" s="221"/>
      <c r="C104" s="77">
        <v>2019</v>
      </c>
      <c r="D104" s="114">
        <f t="shared" si="3"/>
        <v>0</v>
      </c>
      <c r="E104" s="114">
        <v>0</v>
      </c>
      <c r="F104" s="114"/>
      <c r="G104" s="114"/>
      <c r="H104" s="115">
        <v>0</v>
      </c>
      <c r="I104" s="115">
        <v>0</v>
      </c>
      <c r="J104" s="74"/>
      <c r="K104" s="75"/>
      <c r="L104" s="221"/>
    </row>
    <row r="105" spans="1:12" ht="15" customHeight="1">
      <c r="A105" s="226"/>
      <c r="B105" s="221"/>
      <c r="C105" s="77">
        <v>2020</v>
      </c>
      <c r="D105" s="114">
        <f t="shared" si="3"/>
        <v>0</v>
      </c>
      <c r="E105" s="114">
        <v>0</v>
      </c>
      <c r="F105" s="114"/>
      <c r="G105" s="114"/>
      <c r="H105" s="115">
        <v>0</v>
      </c>
      <c r="I105" s="115">
        <v>0</v>
      </c>
      <c r="J105" s="74"/>
      <c r="K105" s="75"/>
      <c r="L105" s="221"/>
    </row>
    <row r="106" spans="1:12" ht="15" customHeight="1">
      <c r="A106" s="226" t="s">
        <v>113</v>
      </c>
      <c r="B106" s="221" t="s">
        <v>200</v>
      </c>
      <c r="C106" s="241">
        <v>2017</v>
      </c>
      <c r="D106" s="69">
        <f t="shared" si="3"/>
        <v>338.66955</v>
      </c>
      <c r="E106" s="69">
        <v>0</v>
      </c>
      <c r="F106" s="69"/>
      <c r="G106" s="69"/>
      <c r="H106" s="70">
        <v>0</v>
      </c>
      <c r="I106" s="70">
        <v>338.66955</v>
      </c>
      <c r="J106" s="74"/>
      <c r="K106" s="75" t="s">
        <v>52</v>
      </c>
      <c r="L106" s="221"/>
    </row>
    <row r="107" spans="1:12" ht="15" customHeight="1">
      <c r="A107" s="226"/>
      <c r="B107" s="221"/>
      <c r="C107" s="241"/>
      <c r="D107" s="114">
        <f t="shared" si="3"/>
        <v>227.89</v>
      </c>
      <c r="E107" s="114">
        <v>0</v>
      </c>
      <c r="F107" s="114"/>
      <c r="G107" s="114"/>
      <c r="H107" s="115">
        <v>0</v>
      </c>
      <c r="I107" s="115">
        <v>227.89</v>
      </c>
      <c r="J107" s="74"/>
      <c r="K107" s="75" t="s">
        <v>175</v>
      </c>
      <c r="L107" s="221"/>
    </row>
    <row r="108" spans="1:12" ht="15" customHeight="1">
      <c r="A108" s="226"/>
      <c r="B108" s="221"/>
      <c r="C108" s="77">
        <v>2018</v>
      </c>
      <c r="D108" s="114">
        <f t="shared" si="3"/>
        <v>0</v>
      </c>
      <c r="E108" s="114">
        <v>0</v>
      </c>
      <c r="F108" s="114"/>
      <c r="G108" s="114"/>
      <c r="H108" s="115">
        <v>0</v>
      </c>
      <c r="I108" s="115">
        <v>0</v>
      </c>
      <c r="J108" s="74"/>
      <c r="K108" s="75"/>
      <c r="L108" s="221"/>
    </row>
    <row r="109" spans="1:12" ht="15" customHeight="1">
      <c r="A109" s="226"/>
      <c r="B109" s="221"/>
      <c r="C109" s="77">
        <v>2019</v>
      </c>
      <c r="D109" s="114">
        <f t="shared" si="3"/>
        <v>0</v>
      </c>
      <c r="E109" s="114">
        <v>0</v>
      </c>
      <c r="F109" s="114"/>
      <c r="G109" s="114"/>
      <c r="H109" s="115">
        <v>0</v>
      </c>
      <c r="I109" s="115">
        <v>0</v>
      </c>
      <c r="J109" s="74"/>
      <c r="K109" s="75"/>
      <c r="L109" s="221"/>
    </row>
    <row r="110" spans="1:12" ht="15" customHeight="1">
      <c r="A110" s="226"/>
      <c r="B110" s="221"/>
      <c r="C110" s="77">
        <v>2020</v>
      </c>
      <c r="D110" s="114">
        <f t="shared" si="3"/>
        <v>0</v>
      </c>
      <c r="E110" s="114">
        <v>0</v>
      </c>
      <c r="F110" s="114"/>
      <c r="G110" s="114"/>
      <c r="H110" s="115">
        <v>0</v>
      </c>
      <c r="I110" s="115">
        <v>0</v>
      </c>
      <c r="J110" s="74"/>
      <c r="K110" s="75"/>
      <c r="L110" s="221"/>
    </row>
    <row r="111" spans="1:12" ht="15" customHeight="1">
      <c r="A111" s="226" t="s">
        <v>114</v>
      </c>
      <c r="B111" s="221" t="s">
        <v>201</v>
      </c>
      <c r="C111" s="77">
        <v>2017</v>
      </c>
      <c r="D111" s="114">
        <f t="shared" si="3"/>
        <v>464</v>
      </c>
      <c r="E111" s="114">
        <v>0</v>
      </c>
      <c r="F111" s="114"/>
      <c r="G111" s="114"/>
      <c r="H111" s="115">
        <v>0</v>
      </c>
      <c r="I111" s="115">
        <v>464</v>
      </c>
      <c r="J111" s="74"/>
      <c r="K111" s="75" t="s">
        <v>60</v>
      </c>
      <c r="L111" s="221"/>
    </row>
    <row r="112" spans="1:12" ht="15" customHeight="1">
      <c r="A112" s="226"/>
      <c r="B112" s="221"/>
      <c r="C112" s="77">
        <v>2018</v>
      </c>
      <c r="D112" s="114">
        <f t="shared" si="3"/>
        <v>0</v>
      </c>
      <c r="E112" s="114">
        <v>0</v>
      </c>
      <c r="F112" s="114"/>
      <c r="G112" s="114"/>
      <c r="H112" s="115">
        <v>0</v>
      </c>
      <c r="I112" s="115">
        <v>0</v>
      </c>
      <c r="J112" s="74"/>
      <c r="K112" s="75"/>
      <c r="L112" s="221"/>
    </row>
    <row r="113" spans="1:12" ht="15" customHeight="1">
      <c r="A113" s="226"/>
      <c r="B113" s="221"/>
      <c r="C113" s="77">
        <v>2019</v>
      </c>
      <c r="D113" s="114">
        <f t="shared" si="3"/>
        <v>0</v>
      </c>
      <c r="E113" s="114">
        <v>0</v>
      </c>
      <c r="F113" s="114"/>
      <c r="G113" s="114"/>
      <c r="H113" s="115">
        <v>0</v>
      </c>
      <c r="I113" s="115">
        <v>0</v>
      </c>
      <c r="J113" s="74"/>
      <c r="K113" s="75"/>
      <c r="L113" s="221"/>
    </row>
    <row r="114" spans="1:12" ht="35.25" customHeight="1">
      <c r="A114" s="226"/>
      <c r="B114" s="221"/>
      <c r="C114" s="77">
        <v>2020</v>
      </c>
      <c r="D114" s="114">
        <f t="shared" si="3"/>
        <v>0</v>
      </c>
      <c r="E114" s="114">
        <v>0</v>
      </c>
      <c r="F114" s="114"/>
      <c r="G114" s="114"/>
      <c r="H114" s="115">
        <v>0</v>
      </c>
      <c r="I114" s="115">
        <v>0</v>
      </c>
      <c r="J114" s="74"/>
      <c r="K114" s="75"/>
      <c r="L114" s="221"/>
    </row>
    <row r="115" spans="1:12" s="53" customFormat="1" ht="15" customHeight="1">
      <c r="A115" s="237" t="s">
        <v>191</v>
      </c>
      <c r="B115" s="237" t="s">
        <v>180</v>
      </c>
      <c r="C115" s="77">
        <v>2017</v>
      </c>
      <c r="D115" s="114">
        <f t="shared" si="3"/>
        <v>0</v>
      </c>
      <c r="E115" s="114">
        <v>0</v>
      </c>
      <c r="F115" s="114"/>
      <c r="G115" s="114"/>
      <c r="H115" s="115">
        <v>0</v>
      </c>
      <c r="I115" s="115">
        <v>0</v>
      </c>
      <c r="J115" s="78"/>
      <c r="K115" s="144"/>
      <c r="L115" s="221"/>
    </row>
    <row r="116" spans="1:12" s="53" customFormat="1" ht="17.25" customHeight="1">
      <c r="A116" s="237"/>
      <c r="B116" s="237"/>
      <c r="C116" s="79">
        <v>2018</v>
      </c>
      <c r="D116" s="146">
        <f>I116</f>
        <v>200</v>
      </c>
      <c r="E116" s="146">
        <v>0</v>
      </c>
      <c r="F116" s="146"/>
      <c r="G116" s="146"/>
      <c r="H116" s="146">
        <v>0</v>
      </c>
      <c r="I116" s="146">
        <v>200</v>
      </c>
      <c r="J116" s="78"/>
      <c r="K116" s="80" t="s">
        <v>181</v>
      </c>
      <c r="L116" s="221"/>
    </row>
    <row r="117" spans="1:12" s="53" customFormat="1" ht="17.25" customHeight="1">
      <c r="A117" s="237"/>
      <c r="B117" s="237"/>
      <c r="C117" s="79">
        <v>2019</v>
      </c>
      <c r="D117" s="146">
        <f>I117</f>
        <v>0</v>
      </c>
      <c r="E117" s="146">
        <v>0</v>
      </c>
      <c r="F117" s="146"/>
      <c r="G117" s="146"/>
      <c r="H117" s="146">
        <v>0</v>
      </c>
      <c r="I117" s="146">
        <v>0</v>
      </c>
      <c r="J117" s="78"/>
      <c r="K117" s="80"/>
      <c r="L117" s="221"/>
    </row>
    <row r="118" spans="1:12" s="53" customFormat="1" ht="14.25">
      <c r="A118" s="237"/>
      <c r="B118" s="237"/>
      <c r="C118" s="79">
        <v>2020</v>
      </c>
      <c r="D118" s="146">
        <f>SUM(E118:I118)</f>
        <v>0</v>
      </c>
      <c r="E118" s="146">
        <v>0</v>
      </c>
      <c r="F118" s="146"/>
      <c r="G118" s="146"/>
      <c r="H118" s="146">
        <v>0</v>
      </c>
      <c r="I118" s="146">
        <v>0</v>
      </c>
      <c r="J118" s="78"/>
      <c r="K118" s="80"/>
      <c r="L118" s="221"/>
    </row>
    <row r="119" spans="1:12" s="53" customFormat="1" ht="23.25" customHeight="1">
      <c r="A119" s="237" t="s">
        <v>192</v>
      </c>
      <c r="B119" s="237" t="s">
        <v>202</v>
      </c>
      <c r="C119" s="79">
        <v>2017</v>
      </c>
      <c r="D119" s="146">
        <f>I119</f>
        <v>0</v>
      </c>
      <c r="E119" s="146">
        <v>0</v>
      </c>
      <c r="F119" s="146"/>
      <c r="G119" s="146"/>
      <c r="H119" s="146">
        <v>0</v>
      </c>
      <c r="I119" s="146">
        <v>0</v>
      </c>
      <c r="J119" s="78"/>
      <c r="K119" s="80"/>
      <c r="L119" s="221"/>
    </row>
    <row r="120" spans="1:12" s="53" customFormat="1" ht="15" customHeight="1">
      <c r="A120" s="237"/>
      <c r="B120" s="237"/>
      <c r="C120" s="79">
        <v>2018</v>
      </c>
      <c r="D120" s="146">
        <f>I120</f>
        <v>2104</v>
      </c>
      <c r="E120" s="146">
        <v>0</v>
      </c>
      <c r="F120" s="146"/>
      <c r="G120" s="146"/>
      <c r="H120" s="146">
        <v>0</v>
      </c>
      <c r="I120" s="146">
        <f>2500-396</f>
        <v>2104</v>
      </c>
      <c r="J120" s="78"/>
      <c r="K120" s="252" t="s">
        <v>52</v>
      </c>
      <c r="L120" s="221"/>
    </row>
    <row r="121" spans="1:12" s="53" customFormat="1" ht="15" customHeight="1">
      <c r="A121" s="237"/>
      <c r="B121" s="237"/>
      <c r="C121" s="79">
        <v>2019</v>
      </c>
      <c r="D121" s="146">
        <f>E121+H121+I121</f>
        <v>0</v>
      </c>
      <c r="E121" s="146">
        <v>0</v>
      </c>
      <c r="F121" s="146"/>
      <c r="G121" s="146"/>
      <c r="H121" s="146">
        <v>0</v>
      </c>
      <c r="I121" s="146">
        <v>0</v>
      </c>
      <c r="J121" s="78"/>
      <c r="K121" s="252"/>
      <c r="L121" s="221"/>
    </row>
    <row r="122" spans="1:12" s="53" customFormat="1" ht="14.25" customHeight="1">
      <c r="A122" s="237"/>
      <c r="B122" s="237"/>
      <c r="C122" s="79">
        <v>2020</v>
      </c>
      <c r="D122" s="146">
        <f>SUM(E122:I122)</f>
        <v>0</v>
      </c>
      <c r="E122" s="146">
        <v>0</v>
      </c>
      <c r="F122" s="146"/>
      <c r="G122" s="146"/>
      <c r="H122" s="146">
        <v>0</v>
      </c>
      <c r="I122" s="146">
        <v>0</v>
      </c>
      <c r="J122" s="78"/>
      <c r="K122" s="252"/>
      <c r="L122" s="221"/>
    </row>
    <row r="123" spans="1:12" s="53" customFormat="1" ht="21" customHeight="1">
      <c r="A123" s="237" t="s">
        <v>193</v>
      </c>
      <c r="B123" s="237" t="s">
        <v>203</v>
      </c>
      <c r="C123" s="79">
        <v>2017</v>
      </c>
      <c r="D123" s="146">
        <f>I123</f>
        <v>0</v>
      </c>
      <c r="E123" s="146">
        <v>0</v>
      </c>
      <c r="F123" s="146"/>
      <c r="G123" s="146"/>
      <c r="H123" s="146">
        <v>0</v>
      </c>
      <c r="I123" s="146">
        <v>0</v>
      </c>
      <c r="J123" s="78"/>
      <c r="K123" s="144"/>
      <c r="L123" s="221"/>
    </row>
    <row r="124" spans="1:12" s="53" customFormat="1" ht="21" customHeight="1">
      <c r="A124" s="237"/>
      <c r="B124" s="237"/>
      <c r="C124" s="79">
        <v>2018</v>
      </c>
      <c r="D124" s="146">
        <f>I124</f>
        <v>450</v>
      </c>
      <c r="E124" s="146">
        <v>0</v>
      </c>
      <c r="F124" s="146"/>
      <c r="G124" s="146"/>
      <c r="H124" s="146">
        <v>0</v>
      </c>
      <c r="I124" s="146">
        <v>450</v>
      </c>
      <c r="J124" s="78"/>
      <c r="K124" s="80" t="s">
        <v>52</v>
      </c>
      <c r="L124" s="221"/>
    </row>
    <row r="125" spans="1:12" s="53" customFormat="1" ht="15" customHeight="1">
      <c r="A125" s="237"/>
      <c r="B125" s="237"/>
      <c r="C125" s="79">
        <v>2019</v>
      </c>
      <c r="D125" s="146">
        <f>I125+H125+E125</f>
        <v>0</v>
      </c>
      <c r="E125" s="146">
        <v>0</v>
      </c>
      <c r="F125" s="146"/>
      <c r="G125" s="146"/>
      <c r="H125" s="146">
        <v>0</v>
      </c>
      <c r="I125" s="146">
        <v>0</v>
      </c>
      <c r="J125" s="78"/>
      <c r="K125" s="80"/>
      <c r="L125" s="221"/>
    </row>
    <row r="126" spans="1:12" s="53" customFormat="1" ht="15" customHeight="1">
      <c r="A126" s="237"/>
      <c r="B126" s="237"/>
      <c r="C126" s="79">
        <v>2020</v>
      </c>
      <c r="D126" s="146">
        <f>I126+H126+E126</f>
        <v>0</v>
      </c>
      <c r="E126" s="146">
        <v>0</v>
      </c>
      <c r="F126" s="146"/>
      <c r="G126" s="146"/>
      <c r="H126" s="146">
        <v>0</v>
      </c>
      <c r="I126" s="146">
        <v>0</v>
      </c>
      <c r="J126" s="78"/>
      <c r="K126" s="80"/>
      <c r="L126" s="221"/>
    </row>
    <row r="127" spans="1:12" s="53" customFormat="1" ht="17.25" customHeight="1">
      <c r="A127" s="237" t="s">
        <v>194</v>
      </c>
      <c r="B127" s="237" t="s">
        <v>211</v>
      </c>
      <c r="C127" s="79">
        <v>2017</v>
      </c>
      <c r="D127" s="146">
        <f>I127</f>
        <v>0</v>
      </c>
      <c r="E127" s="146">
        <v>0</v>
      </c>
      <c r="F127" s="146"/>
      <c r="G127" s="146"/>
      <c r="H127" s="146">
        <v>0</v>
      </c>
      <c r="I127" s="146">
        <v>0</v>
      </c>
      <c r="J127" s="78"/>
      <c r="K127" s="80"/>
      <c r="L127" s="221"/>
    </row>
    <row r="128" spans="1:12" s="53" customFormat="1" ht="17.25" customHeight="1">
      <c r="A128" s="237"/>
      <c r="B128" s="237"/>
      <c r="C128" s="79">
        <v>2018</v>
      </c>
      <c r="D128" s="146">
        <f>E128+H128+I128</f>
        <v>700</v>
      </c>
      <c r="E128" s="146">
        <v>0</v>
      </c>
      <c r="F128" s="146"/>
      <c r="G128" s="146"/>
      <c r="H128" s="146">
        <v>0</v>
      </c>
      <c r="I128" s="146">
        <f>700</f>
        <v>700</v>
      </c>
      <c r="J128" s="78"/>
      <c r="K128" s="80" t="s">
        <v>52</v>
      </c>
      <c r="L128" s="221"/>
    </row>
    <row r="129" spans="1:12" s="53" customFormat="1" ht="26.25" customHeight="1">
      <c r="A129" s="237"/>
      <c r="B129" s="237"/>
      <c r="C129" s="79">
        <v>2019</v>
      </c>
      <c r="D129" s="146">
        <f>E129+H129+I129</f>
        <v>0</v>
      </c>
      <c r="E129" s="146">
        <v>0</v>
      </c>
      <c r="F129" s="146"/>
      <c r="G129" s="146"/>
      <c r="H129" s="146">
        <v>0</v>
      </c>
      <c r="I129" s="146">
        <v>0</v>
      </c>
      <c r="J129" s="78"/>
      <c r="K129" s="80"/>
      <c r="L129" s="221"/>
    </row>
    <row r="130" spans="1:12" s="53" customFormat="1" ht="21" customHeight="1">
      <c r="A130" s="237"/>
      <c r="B130" s="237"/>
      <c r="C130" s="79">
        <v>2020</v>
      </c>
      <c r="D130" s="146">
        <f>E130+H130+I130</f>
        <v>0</v>
      </c>
      <c r="E130" s="146">
        <v>0</v>
      </c>
      <c r="F130" s="146"/>
      <c r="G130" s="146"/>
      <c r="H130" s="146">
        <v>0</v>
      </c>
      <c r="I130" s="146">
        <v>0</v>
      </c>
      <c r="J130" s="78"/>
      <c r="K130" s="80"/>
      <c r="L130" s="221"/>
    </row>
    <row r="131" spans="1:12" s="53" customFormat="1" ht="21" customHeight="1">
      <c r="A131" s="237" t="s">
        <v>195</v>
      </c>
      <c r="B131" s="237" t="s">
        <v>204</v>
      </c>
      <c r="C131" s="79">
        <v>2017</v>
      </c>
      <c r="D131" s="146">
        <f>I131</f>
        <v>0</v>
      </c>
      <c r="E131" s="146">
        <v>0</v>
      </c>
      <c r="F131" s="146"/>
      <c r="G131" s="146"/>
      <c r="H131" s="146">
        <v>0</v>
      </c>
      <c r="I131" s="146">
        <v>0</v>
      </c>
      <c r="J131" s="78"/>
      <c r="K131" s="80"/>
      <c r="L131" s="221"/>
    </row>
    <row r="132" spans="1:12" s="53" customFormat="1" ht="13.5" customHeight="1">
      <c r="A132" s="237"/>
      <c r="B132" s="237"/>
      <c r="C132" s="79">
        <v>2018</v>
      </c>
      <c r="D132" s="146">
        <f>SUM(E132:I132)</f>
        <v>1600</v>
      </c>
      <c r="E132" s="146">
        <v>0</v>
      </c>
      <c r="F132" s="146"/>
      <c r="G132" s="146"/>
      <c r="H132" s="146">
        <v>0</v>
      </c>
      <c r="I132" s="146">
        <v>1600</v>
      </c>
      <c r="J132" s="78"/>
      <c r="K132" s="252" t="s">
        <v>52</v>
      </c>
      <c r="L132" s="221"/>
    </row>
    <row r="133" spans="1:12" s="53" customFormat="1" ht="15" customHeight="1">
      <c r="A133" s="237"/>
      <c r="B133" s="237"/>
      <c r="C133" s="79">
        <v>2019</v>
      </c>
      <c r="D133" s="146">
        <f>SUM(E133:I133)</f>
        <v>0</v>
      </c>
      <c r="E133" s="146">
        <v>0</v>
      </c>
      <c r="F133" s="146"/>
      <c r="G133" s="146"/>
      <c r="H133" s="146">
        <v>0</v>
      </c>
      <c r="I133" s="146">
        <v>0</v>
      </c>
      <c r="J133" s="78"/>
      <c r="K133" s="252"/>
      <c r="L133" s="221"/>
    </row>
    <row r="134" spans="1:12" s="53" customFormat="1" ht="14.25">
      <c r="A134" s="237"/>
      <c r="B134" s="237"/>
      <c r="C134" s="79">
        <v>2020</v>
      </c>
      <c r="D134" s="146">
        <f>SUM(E134:I134)</f>
        <v>0</v>
      </c>
      <c r="E134" s="146">
        <v>0</v>
      </c>
      <c r="F134" s="146"/>
      <c r="G134" s="146"/>
      <c r="H134" s="146">
        <v>0</v>
      </c>
      <c r="I134" s="146">
        <v>0</v>
      </c>
      <c r="J134" s="78"/>
      <c r="K134" s="252"/>
      <c r="L134" s="221"/>
    </row>
    <row r="135" spans="1:12" s="53" customFormat="1" ht="14.25">
      <c r="A135" s="237" t="s">
        <v>217</v>
      </c>
      <c r="B135" s="256" t="s">
        <v>214</v>
      </c>
      <c r="C135" s="79">
        <v>2017</v>
      </c>
      <c r="D135" s="146">
        <f aca="true" t="shared" si="4" ref="D135:D143">I135</f>
        <v>0</v>
      </c>
      <c r="E135" s="146">
        <v>0</v>
      </c>
      <c r="F135" s="146"/>
      <c r="G135" s="146"/>
      <c r="H135" s="146">
        <v>0</v>
      </c>
      <c r="I135" s="146">
        <v>0</v>
      </c>
      <c r="J135" s="78"/>
      <c r="K135" s="144"/>
      <c r="L135" s="221"/>
    </row>
    <row r="136" spans="1:12" s="53" customFormat="1" ht="14.25">
      <c r="A136" s="237"/>
      <c r="B136" s="256"/>
      <c r="C136" s="79">
        <v>2018</v>
      </c>
      <c r="D136" s="146">
        <f t="shared" si="4"/>
        <v>280</v>
      </c>
      <c r="E136" s="146">
        <v>0</v>
      </c>
      <c r="F136" s="146"/>
      <c r="G136" s="146"/>
      <c r="H136" s="146">
        <v>0</v>
      </c>
      <c r="I136" s="146">
        <v>280</v>
      </c>
      <c r="J136" s="78"/>
      <c r="K136" s="144" t="s">
        <v>157</v>
      </c>
      <c r="L136" s="221"/>
    </row>
    <row r="137" spans="1:12" s="53" customFormat="1" ht="14.25">
      <c r="A137" s="237"/>
      <c r="B137" s="256"/>
      <c r="C137" s="79">
        <v>2018</v>
      </c>
      <c r="D137" s="146">
        <f t="shared" si="4"/>
        <v>240</v>
      </c>
      <c r="E137" s="146">
        <v>0</v>
      </c>
      <c r="F137" s="146"/>
      <c r="G137" s="146"/>
      <c r="H137" s="146">
        <v>0</v>
      </c>
      <c r="I137" s="146">
        <v>240</v>
      </c>
      <c r="J137" s="78"/>
      <c r="K137" s="144" t="s">
        <v>55</v>
      </c>
      <c r="L137" s="221"/>
    </row>
    <row r="138" spans="1:12" s="53" customFormat="1" ht="14.25">
      <c r="A138" s="237"/>
      <c r="B138" s="256"/>
      <c r="C138" s="79">
        <v>2018</v>
      </c>
      <c r="D138" s="146">
        <f t="shared" si="4"/>
        <v>150</v>
      </c>
      <c r="E138" s="146">
        <v>0</v>
      </c>
      <c r="F138" s="146"/>
      <c r="G138" s="146"/>
      <c r="H138" s="146">
        <v>0</v>
      </c>
      <c r="I138" s="146">
        <v>150</v>
      </c>
      <c r="J138" s="78"/>
      <c r="K138" s="144" t="s">
        <v>54</v>
      </c>
      <c r="L138" s="221"/>
    </row>
    <row r="139" spans="1:12" s="53" customFormat="1" ht="14.25">
      <c r="A139" s="237"/>
      <c r="B139" s="256"/>
      <c r="C139" s="79">
        <v>2018</v>
      </c>
      <c r="D139" s="146">
        <f t="shared" si="4"/>
        <v>320</v>
      </c>
      <c r="E139" s="146">
        <v>0</v>
      </c>
      <c r="F139" s="146"/>
      <c r="G139" s="146"/>
      <c r="H139" s="146">
        <v>0</v>
      </c>
      <c r="I139" s="146">
        <v>320</v>
      </c>
      <c r="J139" s="78"/>
      <c r="K139" s="144" t="s">
        <v>59</v>
      </c>
      <c r="L139" s="221"/>
    </row>
    <row r="140" spans="1:12" s="53" customFormat="1" ht="14.25">
      <c r="A140" s="237"/>
      <c r="B140" s="256"/>
      <c r="C140" s="79">
        <v>2018</v>
      </c>
      <c r="D140" s="146">
        <f t="shared" si="4"/>
        <v>40</v>
      </c>
      <c r="E140" s="146">
        <v>0</v>
      </c>
      <c r="F140" s="146"/>
      <c r="G140" s="146"/>
      <c r="H140" s="146">
        <v>0</v>
      </c>
      <c r="I140" s="146">
        <v>40</v>
      </c>
      <c r="J140" s="78"/>
      <c r="K140" s="144" t="s">
        <v>215</v>
      </c>
      <c r="L140" s="221"/>
    </row>
    <row r="141" spans="1:12" s="53" customFormat="1" ht="14.25">
      <c r="A141" s="237"/>
      <c r="B141" s="256"/>
      <c r="C141" s="79">
        <v>2019</v>
      </c>
      <c r="D141" s="146">
        <f t="shared" si="4"/>
        <v>0</v>
      </c>
      <c r="E141" s="146">
        <v>0</v>
      </c>
      <c r="F141" s="146"/>
      <c r="G141" s="146"/>
      <c r="H141" s="146">
        <v>0</v>
      </c>
      <c r="I141" s="146">
        <v>0</v>
      </c>
      <c r="J141" s="78"/>
      <c r="K141" s="144"/>
      <c r="L141" s="221"/>
    </row>
    <row r="142" spans="1:12" s="53" customFormat="1" ht="14.25">
      <c r="A142" s="237"/>
      <c r="B142" s="256"/>
      <c r="C142" s="79">
        <v>2020</v>
      </c>
      <c r="D142" s="146">
        <f t="shared" si="4"/>
        <v>0</v>
      </c>
      <c r="E142" s="146">
        <v>0</v>
      </c>
      <c r="F142" s="146"/>
      <c r="G142" s="146"/>
      <c r="H142" s="146">
        <v>0</v>
      </c>
      <c r="I142" s="146">
        <v>0</v>
      </c>
      <c r="J142" s="78"/>
      <c r="K142" s="144"/>
      <c r="L142" s="221"/>
    </row>
    <row r="143" spans="1:12" s="53" customFormat="1" ht="17.25" customHeight="1">
      <c r="A143" s="230" t="s">
        <v>176</v>
      </c>
      <c r="B143" s="230"/>
      <c r="C143" s="81">
        <v>2017</v>
      </c>
      <c r="D143" s="68">
        <f t="shared" si="4"/>
        <v>3287.0615500000004</v>
      </c>
      <c r="E143" s="68">
        <v>0</v>
      </c>
      <c r="F143" s="68"/>
      <c r="G143" s="68"/>
      <c r="H143" s="68">
        <v>0</v>
      </c>
      <c r="I143" s="68">
        <f>I111+I107+I106+I102+I98+I94+I93</f>
        <v>3287.0615500000004</v>
      </c>
      <c r="J143" s="78"/>
      <c r="K143" s="144"/>
      <c r="L143" s="221"/>
    </row>
    <row r="144" spans="1:12" s="53" customFormat="1" ht="18" customHeight="1">
      <c r="A144" s="230"/>
      <c r="B144" s="230"/>
      <c r="C144" s="58">
        <v>2018</v>
      </c>
      <c r="D144" s="117">
        <f>E144+H144+I144</f>
        <v>6084</v>
      </c>
      <c r="E144" s="117">
        <f>E48+E53+E59+E63+E66+E67+E68+E90+E116+E122+E124+E128+E132+E86</f>
        <v>0</v>
      </c>
      <c r="F144" s="117"/>
      <c r="G144" s="117"/>
      <c r="H144" s="117">
        <f>H48+H53+H59+H63+H66+H67+H68+H90+H116+H122+H124+H128+H132+H86</f>
        <v>0</v>
      </c>
      <c r="I144" s="117">
        <f>I116+I120+I124+I128+I132+I117+I136+I137+I139+I140+I138</f>
        <v>6084</v>
      </c>
      <c r="J144" s="51"/>
      <c r="K144" s="52"/>
      <c r="L144" s="137"/>
    </row>
    <row r="145" spans="1:12" s="53" customFormat="1" ht="14.25">
      <c r="A145" s="230"/>
      <c r="B145" s="230"/>
      <c r="C145" s="58">
        <v>2019</v>
      </c>
      <c r="D145" s="117">
        <f>E145+H145+I145</f>
        <v>0</v>
      </c>
      <c r="E145" s="117">
        <f>E51+E55+E60+E64+E69+E87+E91+E118+E120+E125+E129+E133</f>
        <v>0</v>
      </c>
      <c r="F145" s="117"/>
      <c r="G145" s="117"/>
      <c r="H145" s="117">
        <f>H51+H55+H60+H64+H69+H87+H91+H118+H120+H125+H129+H133</f>
        <v>0</v>
      </c>
      <c r="I145" s="117">
        <f>I118+I121+I125+I129+I133</f>
        <v>0</v>
      </c>
      <c r="J145" s="51"/>
      <c r="K145" s="52"/>
      <c r="L145" s="56"/>
    </row>
    <row r="146" spans="1:12" s="53" customFormat="1" ht="14.25">
      <c r="A146" s="230"/>
      <c r="B146" s="230"/>
      <c r="C146" s="58">
        <v>2020</v>
      </c>
      <c r="D146" s="117">
        <f>E146+H146+I146</f>
        <v>0</v>
      </c>
      <c r="E146" s="117">
        <f>E52+E56+E61+E65+E80+E89+E97+E121+E126+E130+E134</f>
        <v>0</v>
      </c>
      <c r="F146" s="117"/>
      <c r="G146" s="117"/>
      <c r="H146" s="117">
        <f>H52+H56+H61+H65+H80+H89+H97+H121+H126+H130+H134</f>
        <v>0</v>
      </c>
      <c r="I146" s="118">
        <f>I122+I126+I130+I134</f>
        <v>0</v>
      </c>
      <c r="J146" s="51"/>
      <c r="K146" s="52"/>
      <c r="L146" s="56"/>
    </row>
    <row r="147" spans="1:12" s="53" customFormat="1" ht="14.25">
      <c r="A147" s="54"/>
      <c r="B147" s="172"/>
      <c r="C147" s="138"/>
      <c r="D147" s="173"/>
      <c r="E147" s="173"/>
      <c r="F147" s="173"/>
      <c r="G147" s="173"/>
      <c r="H147" s="151"/>
      <c r="I147" s="174"/>
      <c r="J147" s="29"/>
      <c r="K147" s="152"/>
      <c r="L147" s="56"/>
    </row>
    <row r="148" spans="1:12" ht="14.25">
      <c r="A148" s="175"/>
      <c r="B148" s="245" t="s">
        <v>208</v>
      </c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</row>
    <row r="149" spans="1:12" ht="14.25" customHeight="1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</row>
    <row r="150" spans="1:13" ht="13.5" customHeight="1">
      <c r="A150" s="95" t="s">
        <v>154</v>
      </c>
      <c r="B150" s="257" t="s">
        <v>41</v>
      </c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t="s">
        <v>41</v>
      </c>
    </row>
    <row r="151" spans="1:12" ht="15" customHeight="1">
      <c r="A151" s="255" t="s">
        <v>66</v>
      </c>
      <c r="B151" s="245" t="s">
        <v>57</v>
      </c>
      <c r="C151" s="153">
        <v>2017</v>
      </c>
      <c r="D151" s="46">
        <f>I151</f>
        <v>6500.04975</v>
      </c>
      <c r="E151" s="46">
        <v>0</v>
      </c>
      <c r="F151" s="46"/>
      <c r="G151" s="46"/>
      <c r="H151" s="46">
        <v>0</v>
      </c>
      <c r="I151" s="47">
        <v>6500.04975</v>
      </c>
      <c r="J151" s="61"/>
      <c r="K151" s="245" t="s">
        <v>150</v>
      </c>
      <c r="L151" s="61"/>
    </row>
    <row r="152" spans="1:12" ht="25.5" customHeight="1">
      <c r="A152" s="255"/>
      <c r="B152" s="245"/>
      <c r="C152" s="138">
        <v>2018</v>
      </c>
      <c r="D152" s="46">
        <f>I152</f>
        <v>7860.035</v>
      </c>
      <c r="E152" s="46">
        <v>0</v>
      </c>
      <c r="F152" s="46"/>
      <c r="G152" s="46"/>
      <c r="H152" s="46">
        <v>0</v>
      </c>
      <c r="I152" s="47">
        <f>6375.003+22.8+304.575+889.137+268.52</f>
        <v>7860.035</v>
      </c>
      <c r="J152" s="29"/>
      <c r="K152" s="245"/>
      <c r="L152" s="61"/>
    </row>
    <row r="153" spans="1:12" ht="18.75" customHeight="1">
      <c r="A153" s="255"/>
      <c r="B153" s="245"/>
      <c r="C153" s="138">
        <v>2019</v>
      </c>
      <c r="D153" s="46">
        <f>E153+H153+I153</f>
        <v>6374.903</v>
      </c>
      <c r="E153" s="46">
        <v>0</v>
      </c>
      <c r="F153" s="46"/>
      <c r="G153" s="46"/>
      <c r="H153" s="46">
        <v>0</v>
      </c>
      <c r="I153" s="47">
        <f>6374.903</f>
        <v>6374.903</v>
      </c>
      <c r="J153" s="29"/>
      <c r="K153" s="245"/>
      <c r="L153" s="61"/>
    </row>
    <row r="154" spans="1:12" ht="14.25">
      <c r="A154" s="255"/>
      <c r="B154" s="245"/>
      <c r="C154" s="138">
        <v>2020</v>
      </c>
      <c r="D154" s="46">
        <f>E154+H154+I154</f>
        <v>6374.903</v>
      </c>
      <c r="E154" s="46">
        <v>0</v>
      </c>
      <c r="F154" s="46"/>
      <c r="G154" s="46"/>
      <c r="H154" s="46">
        <v>0</v>
      </c>
      <c r="I154" s="47">
        <f>I153</f>
        <v>6374.903</v>
      </c>
      <c r="J154" s="29"/>
      <c r="K154" s="245"/>
      <c r="L154" s="61"/>
    </row>
    <row r="155" spans="1:12" ht="14.25">
      <c r="A155" s="220" t="s">
        <v>176</v>
      </c>
      <c r="B155" s="220"/>
      <c r="C155" s="139">
        <v>2017</v>
      </c>
      <c r="D155" s="11">
        <f>I155</f>
        <v>6500.04975</v>
      </c>
      <c r="E155" s="11">
        <v>0</v>
      </c>
      <c r="F155" s="11"/>
      <c r="G155" s="11"/>
      <c r="H155" s="11">
        <v>0</v>
      </c>
      <c r="I155" s="55">
        <f>I151</f>
        <v>6500.04975</v>
      </c>
      <c r="J155" s="29"/>
      <c r="K155" s="138"/>
      <c r="L155" s="61"/>
    </row>
    <row r="156" spans="1:12" ht="14.25">
      <c r="A156" s="220"/>
      <c r="B156" s="220"/>
      <c r="C156" s="139">
        <v>2018</v>
      </c>
      <c r="D156" s="11">
        <f>E156+H156+I156</f>
        <v>7860.035</v>
      </c>
      <c r="E156" s="11">
        <f>E63+E66+E71+E80+E86+E87+E116+E118+E120+E124+E126+E130+E134+E144+E145+E148+E152</f>
        <v>0</v>
      </c>
      <c r="F156" s="11"/>
      <c r="G156" s="11"/>
      <c r="H156" s="11">
        <f>H63+H66+H71+H80+H86+H87+H116+H118+H120+H124+H126+H130+H134+H144+H145+H148+H152</f>
        <v>0</v>
      </c>
      <c r="I156" s="55">
        <f>I152</f>
        <v>7860.035</v>
      </c>
      <c r="J156" s="29"/>
      <c r="K156" s="152"/>
      <c r="L156" s="61"/>
    </row>
    <row r="157" spans="1:12" ht="14.25">
      <c r="A157" s="220"/>
      <c r="B157" s="220"/>
      <c r="C157" s="139">
        <v>2019</v>
      </c>
      <c r="D157" s="11">
        <f>E157+H157+I157</f>
        <v>6374.903</v>
      </c>
      <c r="E157" s="11">
        <f>E64+E67+E73+E88+E121+E128+E132+E146+E149+E153</f>
        <v>0</v>
      </c>
      <c r="F157" s="11"/>
      <c r="G157" s="11"/>
      <c r="H157" s="11">
        <f>H64+H67+H73+H88+H121+H128+H132+H146+H149+H153</f>
        <v>0</v>
      </c>
      <c r="I157" s="55">
        <f>I153</f>
        <v>6374.903</v>
      </c>
      <c r="J157" s="29"/>
      <c r="K157" s="152"/>
      <c r="L157" s="44"/>
    </row>
    <row r="158" spans="1:12" ht="14.25">
      <c r="A158" s="220"/>
      <c r="B158" s="220"/>
      <c r="C158" s="139">
        <v>2020</v>
      </c>
      <c r="D158" s="11">
        <f>E158+H158+I158</f>
        <v>6374.903</v>
      </c>
      <c r="E158" s="11">
        <f>E65+E68+E74+E97+E122+E125+E129+E133+E147+E150+E154</f>
        <v>0</v>
      </c>
      <c r="F158" s="11"/>
      <c r="G158" s="11"/>
      <c r="H158" s="11">
        <f>H65+H68+H74+H97+H122+H125+H129+H133+H147+H150+H154</f>
        <v>0</v>
      </c>
      <c r="I158" s="55">
        <f>I154</f>
        <v>6374.903</v>
      </c>
      <c r="J158" s="29"/>
      <c r="K158" s="152"/>
      <c r="L158" s="44"/>
    </row>
    <row r="159" spans="1:12" ht="14.25">
      <c r="A159" s="176"/>
      <c r="B159" s="177"/>
      <c r="C159" s="89"/>
      <c r="D159" s="89"/>
      <c r="E159" s="89"/>
      <c r="F159" s="89"/>
      <c r="G159" s="89"/>
      <c r="H159" s="89"/>
      <c r="I159" s="89"/>
      <c r="J159" s="89"/>
      <c r="K159" s="89"/>
      <c r="L159" s="44"/>
    </row>
    <row r="160" spans="1:12" ht="13.5" customHeight="1">
      <c r="A160" s="231" t="s">
        <v>101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89"/>
    </row>
    <row r="161" spans="1:12" ht="25.5" customHeight="1">
      <c r="A161" s="61" t="s">
        <v>209</v>
      </c>
      <c r="B161" s="245" t="s">
        <v>210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</row>
    <row r="162" spans="1:12" ht="15.75" customHeight="1">
      <c r="A162" s="61"/>
      <c r="B162" s="61"/>
      <c r="C162" s="138">
        <v>2017</v>
      </c>
      <c r="D162" s="46">
        <f>H162+I162</f>
        <v>11181.419240000001</v>
      </c>
      <c r="E162" s="151">
        <v>0</v>
      </c>
      <c r="F162" s="151"/>
      <c r="G162" s="151"/>
      <c r="H162" s="137">
        <v>2270.1</v>
      </c>
      <c r="I162" s="137">
        <v>8911.31924</v>
      </c>
      <c r="J162" s="54">
        <v>0</v>
      </c>
      <c r="K162" s="229" t="s">
        <v>157</v>
      </c>
      <c r="L162" s="61"/>
    </row>
    <row r="163" spans="1:12" ht="15.75" customHeight="1">
      <c r="A163" s="245" t="s">
        <v>67</v>
      </c>
      <c r="B163" s="245" t="s">
        <v>157</v>
      </c>
      <c r="C163" s="138">
        <v>2018</v>
      </c>
      <c r="D163" s="46">
        <f>E163+H163+I163+J163</f>
        <v>11304.686</v>
      </c>
      <c r="E163" s="151">
        <v>0</v>
      </c>
      <c r="F163" s="151"/>
      <c r="G163" s="151"/>
      <c r="H163" s="137">
        <f>2896.4-300+407.1</f>
        <v>3003.5</v>
      </c>
      <c r="I163" s="137">
        <f>4512.375+2473.353+462.658</f>
        <v>7448.386</v>
      </c>
      <c r="J163" s="178">
        <v>852.8</v>
      </c>
      <c r="K163" s="229"/>
      <c r="L163" s="61"/>
    </row>
    <row r="164" spans="1:12" ht="20.25" customHeight="1">
      <c r="A164" s="245"/>
      <c r="B164" s="245"/>
      <c r="C164" s="138">
        <v>2019</v>
      </c>
      <c r="D164" s="46">
        <f>SUM(H164+I164+J164)</f>
        <v>12769.728000000001</v>
      </c>
      <c r="E164" s="151">
        <v>0</v>
      </c>
      <c r="F164" s="151"/>
      <c r="G164" s="151"/>
      <c r="H164" s="137">
        <v>3039.6</v>
      </c>
      <c r="I164" s="137">
        <f>5703.975+3173.353</f>
        <v>8877.328000000001</v>
      </c>
      <c r="J164" s="178">
        <v>852.8</v>
      </c>
      <c r="K164" s="229"/>
      <c r="L164" s="61"/>
    </row>
    <row r="165" spans="1:13" ht="20.25" customHeight="1">
      <c r="A165" s="245"/>
      <c r="B165" s="245"/>
      <c r="C165" s="138">
        <v>2020</v>
      </c>
      <c r="D165" s="46">
        <f>H165+I165+J165</f>
        <v>12761.228000000001</v>
      </c>
      <c r="E165" s="151">
        <v>0</v>
      </c>
      <c r="F165" s="151"/>
      <c r="G165" s="151"/>
      <c r="H165" s="137">
        <f>H164</f>
        <v>3039.6</v>
      </c>
      <c r="I165" s="137">
        <f>5695.475+3173.353</f>
        <v>8868.828000000001</v>
      </c>
      <c r="J165" s="178">
        <v>852.8</v>
      </c>
      <c r="K165" s="229"/>
      <c r="L165" s="61"/>
      <c r="M165" t="s">
        <v>41</v>
      </c>
    </row>
    <row r="166" spans="1:12" ht="20.25" customHeight="1">
      <c r="A166" s="245" t="s">
        <v>70</v>
      </c>
      <c r="B166" s="245" t="s">
        <v>55</v>
      </c>
      <c r="C166" s="138">
        <v>2017</v>
      </c>
      <c r="D166" s="46">
        <f>H166+I166+J166</f>
        <v>19392.76832</v>
      </c>
      <c r="E166" s="151">
        <v>0</v>
      </c>
      <c r="F166" s="151"/>
      <c r="G166" s="151"/>
      <c r="H166" s="137">
        <v>176</v>
      </c>
      <c r="I166" s="137">
        <v>19216.76832</v>
      </c>
      <c r="J166" s="178">
        <v>0</v>
      </c>
      <c r="K166" s="229" t="s">
        <v>55</v>
      </c>
      <c r="L166" s="61"/>
    </row>
    <row r="167" spans="1:12" ht="20.25" customHeight="1">
      <c r="A167" s="245"/>
      <c r="B167" s="245"/>
      <c r="C167" s="138">
        <v>2018</v>
      </c>
      <c r="D167" s="46">
        <f>H167+I167+J167</f>
        <v>18931.714</v>
      </c>
      <c r="E167" s="151">
        <v>0</v>
      </c>
      <c r="F167" s="151"/>
      <c r="G167" s="151"/>
      <c r="H167" s="137">
        <f>227.727+85.255</f>
        <v>312.98199999999997</v>
      </c>
      <c r="I167" s="137">
        <f>14823.64+1634.228+566.683</f>
        <v>17024.551</v>
      </c>
      <c r="J167" s="51">
        <v>1594.181</v>
      </c>
      <c r="K167" s="229"/>
      <c r="L167" s="61"/>
    </row>
    <row r="168" spans="1:12" ht="20.25" customHeight="1">
      <c r="A168" s="245"/>
      <c r="B168" s="245"/>
      <c r="C168" s="138">
        <v>2019</v>
      </c>
      <c r="D168" s="46">
        <f>H168+I168+J168</f>
        <v>21159.172</v>
      </c>
      <c r="E168" s="151">
        <v>0</v>
      </c>
      <c r="F168" s="151"/>
      <c r="G168" s="151"/>
      <c r="H168" s="137">
        <v>227.727</v>
      </c>
      <c r="I168" s="137">
        <f>17303.036+2034.228</f>
        <v>19337.264</v>
      </c>
      <c r="J168" s="51">
        <f>J167</f>
        <v>1594.181</v>
      </c>
      <c r="K168" s="229"/>
      <c r="L168" s="61"/>
    </row>
    <row r="169" spans="1:12" ht="20.25" customHeight="1">
      <c r="A169" s="245"/>
      <c r="B169" s="245"/>
      <c r="C169" s="138">
        <v>2020</v>
      </c>
      <c r="D169" s="46">
        <f>H169+I169+J169</f>
        <v>21125.372</v>
      </c>
      <c r="E169" s="151">
        <v>0</v>
      </c>
      <c r="F169" s="151"/>
      <c r="G169" s="151"/>
      <c r="H169" s="137">
        <f>H168</f>
        <v>227.727</v>
      </c>
      <c r="I169" s="137">
        <f>17269.236+2034.228</f>
        <v>19303.464</v>
      </c>
      <c r="J169" s="51">
        <f>J168</f>
        <v>1594.181</v>
      </c>
      <c r="K169" s="229"/>
      <c r="L169" s="61"/>
    </row>
    <row r="170" spans="1:12" ht="20.25" customHeight="1">
      <c r="A170" s="245" t="s">
        <v>76</v>
      </c>
      <c r="B170" s="245" t="s">
        <v>58</v>
      </c>
      <c r="C170" s="138">
        <v>2017</v>
      </c>
      <c r="D170" s="46">
        <f>H170+I170</f>
        <v>7571.59784</v>
      </c>
      <c r="E170" s="151">
        <v>0</v>
      </c>
      <c r="F170" s="151"/>
      <c r="G170" s="151"/>
      <c r="H170" s="137">
        <v>2218.895</v>
      </c>
      <c r="I170" s="137">
        <v>5352.70284</v>
      </c>
      <c r="J170" s="51">
        <v>0</v>
      </c>
      <c r="K170" s="229" t="s">
        <v>58</v>
      </c>
      <c r="L170" s="61"/>
    </row>
    <row r="171" spans="1:12" ht="20.25" customHeight="1">
      <c r="A171" s="245"/>
      <c r="B171" s="245"/>
      <c r="C171" s="138">
        <v>2018</v>
      </c>
      <c r="D171" s="46">
        <f>E171+H171+I171+J171</f>
        <v>7747.655000000002</v>
      </c>
      <c r="E171" s="151">
        <v>0</v>
      </c>
      <c r="F171" s="151"/>
      <c r="G171" s="151"/>
      <c r="H171" s="137">
        <f>2317.163+300</f>
        <v>2617.163</v>
      </c>
      <c r="I171" s="137">
        <f>2416.033+1906.281+425.528-249.9</f>
        <v>4497.942000000001</v>
      </c>
      <c r="J171" s="51">
        <v>632.55</v>
      </c>
      <c r="K171" s="229"/>
      <c r="L171" s="61"/>
    </row>
    <row r="172" spans="1:12" ht="20.25" customHeight="1">
      <c r="A172" s="245"/>
      <c r="B172" s="245"/>
      <c r="C172" s="138">
        <v>2019</v>
      </c>
      <c r="D172" s="46">
        <f>SUM(E172:I172)+J172</f>
        <v>8479.036</v>
      </c>
      <c r="E172" s="151">
        <v>0</v>
      </c>
      <c r="F172" s="151"/>
      <c r="G172" s="151"/>
      <c r="H172" s="137">
        <v>2431.672</v>
      </c>
      <c r="I172" s="137">
        <f>3008.533+2406.281</f>
        <v>5414.814</v>
      </c>
      <c r="J172" s="51">
        <f>J171</f>
        <v>632.55</v>
      </c>
      <c r="K172" s="229"/>
      <c r="L172" s="61"/>
    </row>
    <row r="173" spans="1:12" ht="20.25" customHeight="1">
      <c r="A173" s="245"/>
      <c r="B173" s="245"/>
      <c r="C173" s="138">
        <v>2020</v>
      </c>
      <c r="D173" s="46">
        <f>SUM(E173:I173)+J173</f>
        <v>8471.536</v>
      </c>
      <c r="E173" s="151">
        <v>0</v>
      </c>
      <c r="F173" s="151"/>
      <c r="G173" s="151"/>
      <c r="H173" s="137">
        <f>H172</f>
        <v>2431.672</v>
      </c>
      <c r="I173" s="137">
        <f>3001.033+2406.281</f>
        <v>5407.314</v>
      </c>
      <c r="J173" s="51">
        <f>J171</f>
        <v>632.55</v>
      </c>
      <c r="K173" s="229"/>
      <c r="L173" s="61"/>
    </row>
    <row r="174" spans="1:12" ht="20.25" customHeight="1">
      <c r="A174" s="245" t="s">
        <v>77</v>
      </c>
      <c r="B174" s="245" t="s">
        <v>59</v>
      </c>
      <c r="C174" s="138">
        <v>2017</v>
      </c>
      <c r="D174" s="46">
        <f>H174+I174+J174</f>
        <v>7311.10506</v>
      </c>
      <c r="E174" s="151">
        <v>0</v>
      </c>
      <c r="F174" s="151"/>
      <c r="G174" s="151"/>
      <c r="H174" s="137">
        <v>1796.192</v>
      </c>
      <c r="I174" s="137">
        <v>5514.91306</v>
      </c>
      <c r="J174" s="51">
        <v>0</v>
      </c>
      <c r="K174" s="229" t="s">
        <v>59</v>
      </c>
      <c r="L174" s="61"/>
    </row>
    <row r="175" spans="1:12" ht="20.25" customHeight="1">
      <c r="A175" s="245"/>
      <c r="B175" s="245"/>
      <c r="C175" s="138">
        <v>2018</v>
      </c>
      <c r="D175" s="46">
        <f>E175+H175+I175+J175</f>
        <v>6347.478</v>
      </c>
      <c r="E175" s="151">
        <v>0</v>
      </c>
      <c r="F175" s="151"/>
      <c r="G175" s="151"/>
      <c r="H175" s="137">
        <v>1544.776</v>
      </c>
      <c r="I175" s="137">
        <f>2967.691+1252.257+12.491+384.213</f>
        <v>4616.652</v>
      </c>
      <c r="J175" s="51">
        <v>186.05</v>
      </c>
      <c r="K175" s="229"/>
      <c r="L175" s="61"/>
    </row>
    <row r="176" spans="1:12" ht="20.25" customHeight="1">
      <c r="A176" s="245"/>
      <c r="B176" s="245"/>
      <c r="C176" s="138">
        <v>2019</v>
      </c>
      <c r="D176" s="46">
        <f>SUM(E176:I176)+J176</f>
        <v>7116.613</v>
      </c>
      <c r="E176" s="151">
        <v>0</v>
      </c>
      <c r="F176" s="151"/>
      <c r="G176" s="151"/>
      <c r="H176" s="137">
        <v>1621.115</v>
      </c>
      <c r="I176" s="137">
        <f>1552.257+3757.191</f>
        <v>5309.448</v>
      </c>
      <c r="J176" s="51">
        <f>J175</f>
        <v>186.05</v>
      </c>
      <c r="K176" s="229"/>
      <c r="L176" s="61"/>
    </row>
    <row r="177" spans="1:12" ht="20.25" customHeight="1">
      <c r="A177" s="245"/>
      <c r="B177" s="245"/>
      <c r="C177" s="138">
        <v>2020</v>
      </c>
      <c r="D177" s="46">
        <f>SUM(E177:I177)+J177</f>
        <v>7106.313</v>
      </c>
      <c r="E177" s="151">
        <v>0</v>
      </c>
      <c r="F177" s="151"/>
      <c r="G177" s="151"/>
      <c r="H177" s="137">
        <v>1621.115</v>
      </c>
      <c r="I177" s="137">
        <f>3746.891+1552.257</f>
        <v>5299.148</v>
      </c>
      <c r="J177" s="51">
        <f>J176</f>
        <v>186.05</v>
      </c>
      <c r="K177" s="229"/>
      <c r="L177" s="61"/>
    </row>
    <row r="178" spans="1:12" ht="14.25">
      <c r="A178" s="245" t="s">
        <v>115</v>
      </c>
      <c r="B178" s="245" t="s">
        <v>60</v>
      </c>
      <c r="C178" s="138">
        <v>2017</v>
      </c>
      <c r="D178" s="46">
        <f>H178+I178</f>
        <v>1787.53995</v>
      </c>
      <c r="E178" s="151">
        <v>0</v>
      </c>
      <c r="F178" s="151"/>
      <c r="G178" s="151"/>
      <c r="H178" s="146">
        <v>0</v>
      </c>
      <c r="I178" s="137">
        <v>1787.53995</v>
      </c>
      <c r="J178" s="51">
        <v>0</v>
      </c>
      <c r="K178" s="229" t="s">
        <v>60</v>
      </c>
      <c r="L178" s="61"/>
    </row>
    <row r="179" spans="1:12" ht="14.25">
      <c r="A179" s="245"/>
      <c r="B179" s="245"/>
      <c r="C179" s="138">
        <v>2018</v>
      </c>
      <c r="D179" s="46">
        <f>E179+H179+I179+J179</f>
        <v>2004.714</v>
      </c>
      <c r="E179" s="151">
        <v>0</v>
      </c>
      <c r="F179" s="151"/>
      <c r="G179" s="151"/>
      <c r="H179" s="146">
        <v>0</v>
      </c>
      <c r="I179" s="137">
        <f>1396.513+40.091</f>
        <v>1436.6039999999998</v>
      </c>
      <c r="J179" s="51">
        <v>568.11</v>
      </c>
      <c r="K179" s="229"/>
      <c r="L179" s="61"/>
    </row>
    <row r="180" spans="1:12" ht="14.25">
      <c r="A180" s="245"/>
      <c r="B180" s="245"/>
      <c r="C180" s="138">
        <v>2019</v>
      </c>
      <c r="D180" s="46">
        <f>SUM(E180:I180)+J180</f>
        <v>2361.023</v>
      </c>
      <c r="E180" s="151">
        <v>0</v>
      </c>
      <c r="F180" s="151"/>
      <c r="G180" s="151"/>
      <c r="H180" s="146">
        <v>0</v>
      </c>
      <c r="I180" s="137">
        <v>1792.913</v>
      </c>
      <c r="J180" s="51">
        <f>J179</f>
        <v>568.11</v>
      </c>
      <c r="K180" s="229"/>
      <c r="L180" s="61"/>
    </row>
    <row r="181" spans="1:12" ht="14.25">
      <c r="A181" s="245"/>
      <c r="B181" s="245"/>
      <c r="C181" s="138">
        <v>2020</v>
      </c>
      <c r="D181" s="46">
        <f>SUM(E181:I181)+J182</f>
        <v>1789.313</v>
      </c>
      <c r="E181" s="151">
        <v>0</v>
      </c>
      <c r="F181" s="151"/>
      <c r="G181" s="151"/>
      <c r="H181" s="146">
        <v>0</v>
      </c>
      <c r="I181" s="137">
        <v>1789.313</v>
      </c>
      <c r="J181" s="51">
        <f>J180</f>
        <v>568.11</v>
      </c>
      <c r="K181" s="229"/>
      <c r="L181" s="61"/>
    </row>
    <row r="182" spans="1:12" ht="14.25">
      <c r="A182" s="245" t="s">
        <v>116</v>
      </c>
      <c r="B182" s="245" t="s">
        <v>61</v>
      </c>
      <c r="C182" s="138">
        <v>2017</v>
      </c>
      <c r="D182" s="46">
        <f>H182+I182</f>
        <v>3025.10411</v>
      </c>
      <c r="E182" s="151">
        <v>0</v>
      </c>
      <c r="F182" s="151"/>
      <c r="G182" s="151"/>
      <c r="H182" s="137">
        <v>1177.145</v>
      </c>
      <c r="I182" s="137">
        <v>1847.95911</v>
      </c>
      <c r="J182" s="51">
        <v>0</v>
      </c>
      <c r="K182" s="253" t="s">
        <v>61</v>
      </c>
      <c r="L182" s="61"/>
    </row>
    <row r="183" spans="1:12" ht="14.25">
      <c r="A183" s="245"/>
      <c r="B183" s="245"/>
      <c r="C183" s="138">
        <v>2018</v>
      </c>
      <c r="D183" s="46">
        <f>E183+H183+I183</f>
        <v>2780.099</v>
      </c>
      <c r="E183" s="151">
        <v>0</v>
      </c>
      <c r="F183" s="151"/>
      <c r="G183" s="151"/>
      <c r="H183" s="137">
        <v>1158.582</v>
      </c>
      <c r="I183" s="137">
        <f>872.82+570.23+-95.136+273.603</f>
        <v>1621.5170000000003</v>
      </c>
      <c r="J183" s="51">
        <v>0</v>
      </c>
      <c r="K183" s="253"/>
      <c r="L183" s="61"/>
    </row>
    <row r="184" spans="1:12" ht="15" customHeight="1">
      <c r="A184" s="245"/>
      <c r="B184" s="245"/>
      <c r="C184" s="138">
        <v>2019</v>
      </c>
      <c r="D184" s="46">
        <f>SUM(E184:I184)</f>
        <v>3058.886</v>
      </c>
      <c r="E184" s="151">
        <v>0</v>
      </c>
      <c r="F184" s="151"/>
      <c r="G184" s="151"/>
      <c r="H184" s="137">
        <v>1215.836</v>
      </c>
      <c r="I184" s="137">
        <f>670.23+1172.82</f>
        <v>1843.05</v>
      </c>
      <c r="J184" s="51">
        <v>0</v>
      </c>
      <c r="K184" s="253"/>
      <c r="L184" s="61"/>
    </row>
    <row r="185" spans="1:12" ht="14.25">
      <c r="A185" s="245"/>
      <c r="B185" s="245"/>
      <c r="C185" s="138">
        <v>2020</v>
      </c>
      <c r="D185" s="46">
        <f>SUM(E185:I185)</f>
        <v>3058.886</v>
      </c>
      <c r="E185" s="151">
        <v>0</v>
      </c>
      <c r="F185" s="151"/>
      <c r="G185" s="151"/>
      <c r="H185" s="137">
        <v>1215.836</v>
      </c>
      <c r="I185" s="137">
        <f>670.23+1172.82</f>
        <v>1843.05</v>
      </c>
      <c r="J185" s="51">
        <v>0</v>
      </c>
      <c r="K185" s="253"/>
      <c r="L185" s="61"/>
    </row>
    <row r="186" spans="1:12" ht="14.25">
      <c r="A186" s="245" t="s">
        <v>117</v>
      </c>
      <c r="B186" s="245" t="s">
        <v>54</v>
      </c>
      <c r="C186" s="138">
        <v>2017</v>
      </c>
      <c r="D186" s="46">
        <f>H186+I186</f>
        <v>9997.699139999999</v>
      </c>
      <c r="E186" s="151">
        <v>0</v>
      </c>
      <c r="F186" s="151"/>
      <c r="G186" s="151"/>
      <c r="H186" s="137">
        <v>1384.168</v>
      </c>
      <c r="I186" s="137">
        <v>8613.53114</v>
      </c>
      <c r="J186" s="51">
        <v>0</v>
      </c>
      <c r="K186" s="227" t="s">
        <v>54</v>
      </c>
      <c r="L186" s="61"/>
    </row>
    <row r="187" spans="1:12" ht="14.25">
      <c r="A187" s="245"/>
      <c r="B187" s="245"/>
      <c r="C187" s="138">
        <v>2018</v>
      </c>
      <c r="D187" s="46">
        <f>E187+H187+I187+J187</f>
        <v>9268.5773</v>
      </c>
      <c r="E187" s="151">
        <v>0</v>
      </c>
      <c r="F187" s="151"/>
      <c r="G187" s="151"/>
      <c r="H187" s="137">
        <v>1351.679</v>
      </c>
      <c r="I187" s="137">
        <f>6098.603+1066.795-863.572+726.377+30.1953</f>
        <v>7058.3983</v>
      </c>
      <c r="J187" s="51">
        <v>858.5</v>
      </c>
      <c r="K187" s="227"/>
      <c r="L187" s="61"/>
    </row>
    <row r="188" spans="1:12" ht="14.25">
      <c r="A188" s="245"/>
      <c r="B188" s="245"/>
      <c r="C188" s="138">
        <v>2019</v>
      </c>
      <c r="D188" s="46">
        <f>SUM(E188:I188)+J188</f>
        <v>11367.375000000002</v>
      </c>
      <c r="E188" s="151">
        <v>0</v>
      </c>
      <c r="F188" s="151"/>
      <c r="G188" s="151"/>
      <c r="H188" s="137">
        <v>1418.477</v>
      </c>
      <c r="I188" s="137">
        <f>1366.795+7723.603</f>
        <v>9090.398000000001</v>
      </c>
      <c r="J188" s="51">
        <f>J187</f>
        <v>858.5</v>
      </c>
      <c r="K188" s="227"/>
      <c r="L188" s="61"/>
    </row>
    <row r="189" spans="1:12" ht="14.25">
      <c r="A189" s="245"/>
      <c r="B189" s="245"/>
      <c r="C189" s="138">
        <v>2020</v>
      </c>
      <c r="D189" s="46">
        <f>E189+H189+I189</f>
        <v>10433.875000000002</v>
      </c>
      <c r="E189" s="151">
        <v>0</v>
      </c>
      <c r="F189" s="151"/>
      <c r="G189" s="151"/>
      <c r="H189" s="137">
        <f>H188</f>
        <v>1418.477</v>
      </c>
      <c r="I189" s="137">
        <f>7648.603+1366.795</f>
        <v>9015.398000000001</v>
      </c>
      <c r="J189" s="51">
        <f>J188</f>
        <v>858.5</v>
      </c>
      <c r="K189" s="227"/>
      <c r="L189" s="61"/>
    </row>
    <row r="190" spans="1:12" ht="14.25">
      <c r="A190" s="255" t="s">
        <v>196</v>
      </c>
      <c r="B190" s="245" t="s">
        <v>189</v>
      </c>
      <c r="C190" s="140">
        <v>2017</v>
      </c>
      <c r="D190" s="46">
        <f>I190</f>
        <v>11000</v>
      </c>
      <c r="E190" s="151">
        <v>0</v>
      </c>
      <c r="F190" s="151"/>
      <c r="G190" s="151"/>
      <c r="H190" s="137">
        <v>0</v>
      </c>
      <c r="I190" s="137">
        <v>11000</v>
      </c>
      <c r="J190" s="51">
        <v>0</v>
      </c>
      <c r="K190" s="48"/>
      <c r="L190" s="61"/>
    </row>
    <row r="191" spans="1:12" ht="14.25" customHeight="1">
      <c r="A191" s="255"/>
      <c r="B191" s="245"/>
      <c r="C191" s="140">
        <v>2018</v>
      </c>
      <c r="D191" s="122">
        <v>0</v>
      </c>
      <c r="E191" s="122">
        <v>0</v>
      </c>
      <c r="F191" s="122"/>
      <c r="G191" s="122"/>
      <c r="H191" s="114">
        <v>0</v>
      </c>
      <c r="I191" s="114">
        <v>0</v>
      </c>
      <c r="J191" s="123">
        <v>0</v>
      </c>
      <c r="K191" s="48"/>
      <c r="L191" s="61"/>
    </row>
    <row r="192" spans="1:12" ht="14.25">
      <c r="A192" s="255"/>
      <c r="B192" s="245"/>
      <c r="C192" s="140">
        <v>2019</v>
      </c>
      <c r="D192" s="122">
        <v>0</v>
      </c>
      <c r="E192" s="122">
        <v>0</v>
      </c>
      <c r="F192" s="122"/>
      <c r="G192" s="122"/>
      <c r="H192" s="114">
        <v>0</v>
      </c>
      <c r="I192" s="114">
        <v>0</v>
      </c>
      <c r="J192" s="123">
        <v>0</v>
      </c>
      <c r="K192" s="48"/>
      <c r="L192" s="61"/>
    </row>
    <row r="193" spans="1:12" ht="14.25">
      <c r="A193" s="255"/>
      <c r="B193" s="245"/>
      <c r="C193" s="49">
        <v>2020</v>
      </c>
      <c r="D193" s="119">
        <v>0</v>
      </c>
      <c r="E193" s="119">
        <v>0</v>
      </c>
      <c r="F193" s="119"/>
      <c r="G193" s="119"/>
      <c r="H193" s="120">
        <v>0</v>
      </c>
      <c r="I193" s="121">
        <v>0</v>
      </c>
      <c r="J193" s="119">
        <v>0</v>
      </c>
      <c r="K193" s="48"/>
      <c r="L193" s="61"/>
    </row>
    <row r="194" spans="1:12" ht="14.25">
      <c r="A194" s="220" t="s">
        <v>176</v>
      </c>
      <c r="B194" s="220"/>
      <c r="C194" s="139">
        <v>2017</v>
      </c>
      <c r="D194" s="11">
        <f>H194+I194</f>
        <v>71267.23366</v>
      </c>
      <c r="E194" s="124">
        <v>0</v>
      </c>
      <c r="F194" s="124"/>
      <c r="G194" s="124"/>
      <c r="H194" s="55">
        <f>H186+H182+H174+H170+H166+H162</f>
        <v>9022.5</v>
      </c>
      <c r="I194" s="55">
        <f>I186+I182+I178+I174+I170+I166+I162+I190</f>
        <v>62244.73366</v>
      </c>
      <c r="J194" s="123">
        <v>0</v>
      </c>
      <c r="K194" s="149"/>
      <c r="L194" s="61"/>
    </row>
    <row r="195" spans="1:12" ht="14.25">
      <c r="A195" s="220"/>
      <c r="B195" s="220"/>
      <c r="C195" s="139">
        <v>2018</v>
      </c>
      <c r="D195" s="11">
        <f>E195+H195+I195</f>
        <v>53692.7323</v>
      </c>
      <c r="E195" s="124">
        <f>E122+E126+E130+E134+E144+E145+E152+E153+E154+E160+E164+E168+E172+E176+E177+E179+E183+E187+E156</f>
        <v>0</v>
      </c>
      <c r="F195" s="124"/>
      <c r="G195" s="124"/>
      <c r="H195" s="11">
        <f>H163+H167+H171+H175+H183+H187</f>
        <v>9988.682</v>
      </c>
      <c r="I195" s="11">
        <f>I163+I167+I171+I175+I179+I183+I187</f>
        <v>43704.0503</v>
      </c>
      <c r="J195" s="57">
        <f>J187+J183+J179+J175+J171+J167+J163</f>
        <v>4692.191</v>
      </c>
      <c r="K195" s="152"/>
      <c r="L195" s="61"/>
    </row>
    <row r="196" spans="1:12" ht="14.25">
      <c r="A196" s="220"/>
      <c r="B196" s="220"/>
      <c r="C196" s="139">
        <v>2019</v>
      </c>
      <c r="D196" s="11">
        <f>E196+H196+I196</f>
        <v>61619.64200000001</v>
      </c>
      <c r="E196" s="124">
        <f>E120+E124+E128+E132+E146+E157+E161+E165+E169+E173+E180+E184+E188</f>
        <v>0</v>
      </c>
      <c r="F196" s="124"/>
      <c r="G196" s="124"/>
      <c r="H196" s="11">
        <f>H164+H168+H172+H176+H184+H188</f>
        <v>9954.427</v>
      </c>
      <c r="I196" s="55">
        <f>I164+I168+I172+I176+I180+I184+I188</f>
        <v>51665.21500000001</v>
      </c>
      <c r="J196" s="57">
        <f>J188+J184+J180+J176+J172+J168+J164</f>
        <v>4692.191</v>
      </c>
      <c r="K196" s="152"/>
      <c r="L196" s="44"/>
    </row>
    <row r="197" spans="1:12" ht="14.25">
      <c r="A197" s="220"/>
      <c r="B197" s="220"/>
      <c r="C197" s="139">
        <v>2020</v>
      </c>
      <c r="D197" s="11">
        <f>E197+H197+I197</f>
        <v>61480.94200000001</v>
      </c>
      <c r="E197" s="124">
        <f>E121+E129+E133+E150+E159+E163+E167+E171+E175+E181+E185+E189</f>
        <v>0</v>
      </c>
      <c r="F197" s="124"/>
      <c r="G197" s="124"/>
      <c r="H197" s="11">
        <f>H165+H169+H173+H177+H185+H189</f>
        <v>9954.427</v>
      </c>
      <c r="I197" s="55">
        <f>I165+I169+I173+I177+I181+I185+I189</f>
        <v>51526.51500000001</v>
      </c>
      <c r="J197" s="57">
        <f>J189+J185+J181+J177+J173+J169+J165</f>
        <v>4692.191</v>
      </c>
      <c r="K197" s="152"/>
      <c r="L197" s="44"/>
    </row>
    <row r="198" spans="1:12" ht="14.25">
      <c r="A198" s="61"/>
      <c r="B198" s="177"/>
      <c r="C198" s="179"/>
      <c r="D198" s="179"/>
      <c r="E198" s="179"/>
      <c r="F198" s="179"/>
      <c r="G198" s="179"/>
      <c r="H198" s="179"/>
      <c r="I198" s="179"/>
      <c r="J198" s="179"/>
      <c r="K198" s="179"/>
      <c r="L198" s="44"/>
    </row>
    <row r="199" spans="1:12" ht="14.25" customHeight="1">
      <c r="A199" s="179" t="s">
        <v>102</v>
      </c>
      <c r="B199" s="179"/>
      <c r="C199" s="180"/>
      <c r="D199" s="180"/>
      <c r="E199" s="180"/>
      <c r="F199" s="180"/>
      <c r="G199" s="180"/>
      <c r="H199" s="180"/>
      <c r="I199" s="180"/>
      <c r="J199" s="180"/>
      <c r="K199" s="180"/>
      <c r="L199" s="179"/>
    </row>
    <row r="200" spans="1:12" ht="14.25">
      <c r="A200" s="29" t="s">
        <v>154</v>
      </c>
      <c r="B200" s="180" t="s">
        <v>155</v>
      </c>
      <c r="C200" s="50"/>
      <c r="D200" s="50"/>
      <c r="E200" s="50"/>
      <c r="F200" s="50"/>
      <c r="G200" s="50"/>
      <c r="H200" s="50"/>
      <c r="I200" s="50"/>
      <c r="J200" s="50"/>
      <c r="K200" s="50"/>
      <c r="L200" s="180"/>
    </row>
    <row r="201" spans="1:12" ht="28.5" customHeight="1" hidden="1">
      <c r="A201" s="29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</row>
    <row r="202" spans="1:12" ht="21" customHeight="1">
      <c r="A202" s="224" t="s">
        <v>103</v>
      </c>
      <c r="B202" s="224" t="s">
        <v>156</v>
      </c>
      <c r="C202" s="59">
        <v>2017</v>
      </c>
      <c r="D202" s="125">
        <f>H202</f>
        <v>16.3</v>
      </c>
      <c r="E202" s="125">
        <v>0</v>
      </c>
      <c r="F202" s="125"/>
      <c r="G202" s="125"/>
      <c r="H202" s="125">
        <v>16.3</v>
      </c>
      <c r="I202" s="126">
        <v>0</v>
      </c>
      <c r="J202" s="126">
        <v>0</v>
      </c>
      <c r="K202" s="50"/>
      <c r="L202" s="50"/>
    </row>
    <row r="203" spans="1:12" ht="18.75" customHeight="1">
      <c r="A203" s="224"/>
      <c r="B203" s="224"/>
      <c r="C203" s="138">
        <v>2018</v>
      </c>
      <c r="D203" s="151">
        <f>SUM(E203:I203)</f>
        <v>16.2</v>
      </c>
      <c r="E203" s="124">
        <v>0</v>
      </c>
      <c r="F203" s="124"/>
      <c r="G203" s="124"/>
      <c r="H203" s="127">
        <v>16.2</v>
      </c>
      <c r="I203" s="151">
        <v>0</v>
      </c>
      <c r="J203" s="151">
        <v>0</v>
      </c>
      <c r="K203" s="8"/>
      <c r="L203" s="50"/>
    </row>
    <row r="204" spans="1:12" ht="14.25">
      <c r="A204" s="224"/>
      <c r="B204" s="224"/>
      <c r="C204" s="138">
        <v>2019</v>
      </c>
      <c r="D204" s="151">
        <f>SUM(E204:I204)</f>
        <v>16.2</v>
      </c>
      <c r="E204" s="124">
        <v>0</v>
      </c>
      <c r="F204" s="124"/>
      <c r="G204" s="124"/>
      <c r="H204" s="127">
        <v>16.2</v>
      </c>
      <c r="I204" s="151">
        <v>0</v>
      </c>
      <c r="J204" s="151">
        <v>0</v>
      </c>
      <c r="K204" s="8"/>
      <c r="L204" s="61"/>
    </row>
    <row r="205" spans="1:12" ht="14.25">
      <c r="A205" s="224"/>
      <c r="B205" s="224"/>
      <c r="C205" s="138">
        <v>2020</v>
      </c>
      <c r="D205" s="151">
        <f>SUM(E205:I205)</f>
        <v>16.2</v>
      </c>
      <c r="E205" s="124">
        <v>0</v>
      </c>
      <c r="F205" s="124"/>
      <c r="G205" s="124"/>
      <c r="H205" s="127">
        <v>16.2</v>
      </c>
      <c r="I205" s="151">
        <v>0</v>
      </c>
      <c r="J205" s="151">
        <v>0</v>
      </c>
      <c r="K205" s="8"/>
      <c r="L205" s="61"/>
    </row>
    <row r="206" spans="1:12" ht="14.25" customHeight="1">
      <c r="A206" s="220" t="s">
        <v>176</v>
      </c>
      <c r="B206" s="220"/>
      <c r="C206" s="139">
        <v>2017</v>
      </c>
      <c r="D206" s="124">
        <f>H206</f>
        <v>16.3</v>
      </c>
      <c r="E206" s="124">
        <v>0</v>
      </c>
      <c r="F206" s="124"/>
      <c r="G206" s="124"/>
      <c r="H206" s="117">
        <f>H202</f>
        <v>16.3</v>
      </c>
      <c r="I206" s="151">
        <v>0</v>
      </c>
      <c r="J206" s="151">
        <v>0</v>
      </c>
      <c r="K206" s="8"/>
      <c r="L206" s="61"/>
    </row>
    <row r="207" spans="1:12" ht="14.25">
      <c r="A207" s="220"/>
      <c r="B207" s="220"/>
      <c r="C207" s="139">
        <v>2018</v>
      </c>
      <c r="D207" s="124">
        <f>E207+H207+I207</f>
        <v>16.2</v>
      </c>
      <c r="E207" s="124">
        <f>E129+E133+E146+E149+E153+E154+E156+E163+E164+E165+E172+E176+E180+E184+E188+E189+E195+E198+E203+E167</f>
        <v>0</v>
      </c>
      <c r="F207" s="124"/>
      <c r="G207" s="124"/>
      <c r="H207" s="124">
        <f aca="true" t="shared" si="5" ref="H207:I209">H203</f>
        <v>16.2</v>
      </c>
      <c r="I207" s="124">
        <v>0</v>
      </c>
      <c r="J207" s="128">
        <v>0</v>
      </c>
      <c r="K207" s="152"/>
      <c r="L207" s="61"/>
    </row>
    <row r="208" spans="1:12" ht="14.25">
      <c r="A208" s="220"/>
      <c r="B208" s="220"/>
      <c r="C208" s="139">
        <v>2019</v>
      </c>
      <c r="D208" s="124">
        <f>E208+H208+I208</f>
        <v>16.6</v>
      </c>
      <c r="E208" s="124">
        <f>E130+E134+E147+E150+E157+E168+E173+E177+E181+E185+E196+E199+E204</f>
        <v>0</v>
      </c>
      <c r="F208" s="124"/>
      <c r="G208" s="124"/>
      <c r="H208" s="124">
        <f>16.6</f>
        <v>16.6</v>
      </c>
      <c r="I208" s="124">
        <f t="shared" si="5"/>
        <v>0</v>
      </c>
      <c r="J208" s="128">
        <v>0</v>
      </c>
      <c r="K208" s="152"/>
      <c r="L208" s="44"/>
    </row>
    <row r="209" spans="1:12" ht="14.25">
      <c r="A209" s="220"/>
      <c r="B209" s="220"/>
      <c r="C209" s="139">
        <v>2020</v>
      </c>
      <c r="D209" s="124">
        <f>E209+H209+I209</f>
        <v>16.6</v>
      </c>
      <c r="E209" s="124">
        <f>E132+E144+E148+E152+E161+E171+E175+E179+E183+E187+E197+E200+E205</f>
        <v>0</v>
      </c>
      <c r="F209" s="124"/>
      <c r="G209" s="124"/>
      <c r="H209" s="124">
        <f>16.6</f>
        <v>16.6</v>
      </c>
      <c r="I209" s="124">
        <f t="shared" si="5"/>
        <v>0</v>
      </c>
      <c r="J209" s="128">
        <v>0</v>
      </c>
      <c r="K209" s="152"/>
      <c r="L209" s="44"/>
    </row>
    <row r="210" spans="1:12" ht="14.25">
      <c r="A210" s="220" t="s">
        <v>62</v>
      </c>
      <c r="B210" s="220"/>
      <c r="C210" s="139">
        <v>2017</v>
      </c>
      <c r="D210" s="11">
        <f>I210+H210</f>
        <v>83485.04676000001</v>
      </c>
      <c r="E210" s="124">
        <v>0</v>
      </c>
      <c r="F210" s="124"/>
      <c r="G210" s="124"/>
      <c r="H210" s="11">
        <f>H194+H206</f>
        <v>9038.8</v>
      </c>
      <c r="I210" s="11">
        <f>I206+I194+I155+I143+I85</f>
        <v>74446.24676000001</v>
      </c>
      <c r="J210" s="128">
        <v>0</v>
      </c>
      <c r="K210" s="152"/>
      <c r="L210" s="44"/>
    </row>
    <row r="211" spans="1:12" ht="14.25" customHeight="1">
      <c r="A211" s="220"/>
      <c r="B211" s="220"/>
      <c r="C211" s="139">
        <v>2018</v>
      </c>
      <c r="D211" s="11">
        <f>E211+H211+I211+J211</f>
        <v>73504.28730000001</v>
      </c>
      <c r="E211" s="124">
        <f>SUM(E17+E21+E26+E30+E36+E43+E51+E55+E59+E63+E66+E73+E116+E120+E124+E132+E152+E163+E167+E171+E175+E179+E183+E187+E203)</f>
        <v>0</v>
      </c>
      <c r="F211" s="124"/>
      <c r="G211" s="124"/>
      <c r="H211" s="11">
        <f>SUM(H17+H21+H26+H30+H36+H43+H51+H55+H59+H63+H66+H73+H116+H120+H124+H132+H152+H163+H167+H171+H175+H179+H183+H187+H203)</f>
        <v>10004.882000000001</v>
      </c>
      <c r="I211" s="11">
        <f>I195+I156+I144+I86</f>
        <v>58807.21430000001</v>
      </c>
      <c r="J211" s="11">
        <f>J195</f>
        <v>4692.191</v>
      </c>
      <c r="K211" s="28"/>
      <c r="L211" s="44"/>
    </row>
    <row r="212" spans="1:12" ht="14.25">
      <c r="A212" s="220"/>
      <c r="B212" s="220"/>
      <c r="C212" s="139">
        <v>2019</v>
      </c>
      <c r="D212" s="55">
        <f>H212+I212+J212</f>
        <v>73749.83600000001</v>
      </c>
      <c r="E212" s="124">
        <f>SUM(E18+E22+E27+E31+E37+E46+E52+E56+E60+E64+E69+E74+E118+E121+E125+E133+E153+E164+E168+E172+E176+E180+E184+E188+E204)</f>
        <v>0</v>
      </c>
      <c r="F212" s="124"/>
      <c r="G212" s="124"/>
      <c r="H212" s="11">
        <f>H196+H208</f>
        <v>9971.027</v>
      </c>
      <c r="I212" s="11">
        <f>I196+I157+I145+I87</f>
        <v>59086.61800000001</v>
      </c>
      <c r="J212" s="11">
        <f>J196</f>
        <v>4692.191</v>
      </c>
      <c r="K212" s="8"/>
      <c r="L212" s="61"/>
    </row>
    <row r="213" spans="1:12" ht="14.25">
      <c r="A213" s="220"/>
      <c r="B213" s="220"/>
      <c r="C213" s="139">
        <v>2020</v>
      </c>
      <c r="D213" s="55">
        <f>H213+I213+J213</f>
        <v>73302.13600000001</v>
      </c>
      <c r="E213" s="124">
        <f>SUM(E19+E23+E28+E32+E38+E48+E53+E57+E61+E65+E71+E80+E122+E126+E134+E154+E165+E169+E173+E177+E181+E185+E189+E205)</f>
        <v>0</v>
      </c>
      <c r="F213" s="124"/>
      <c r="G213" s="124"/>
      <c r="H213" s="11">
        <f>H197+H209</f>
        <v>9971.027</v>
      </c>
      <c r="I213" s="11">
        <f>I197+I158+I146+I88</f>
        <v>58638.918000000005</v>
      </c>
      <c r="J213" s="11">
        <f>J197</f>
        <v>4692.191</v>
      </c>
      <c r="K213" s="28"/>
      <c r="L213" s="61"/>
    </row>
    <row r="214" spans="1:12" ht="14.25">
      <c r="A214" s="220"/>
      <c r="B214" s="220"/>
      <c r="C214" s="96" t="s">
        <v>182</v>
      </c>
      <c r="D214" s="11">
        <f>D210+D211+D212+D213</f>
        <v>304041.30606000003</v>
      </c>
      <c r="E214" s="124">
        <f>SUM(E211:E213)</f>
        <v>0</v>
      </c>
      <c r="F214" s="124"/>
      <c r="G214" s="124"/>
      <c r="H214" s="11">
        <f>H210+H211+H212+H213</f>
        <v>38985.736000000004</v>
      </c>
      <c r="I214" s="11">
        <f>I210+I211+I212+I213</f>
        <v>250978.99706000002</v>
      </c>
      <c r="J214" s="11">
        <f>J213+J212+J211</f>
        <v>14076.573</v>
      </c>
      <c r="K214" s="8"/>
      <c r="L214" s="61"/>
    </row>
    <row r="215" spans="1:12" ht="14.25">
      <c r="A215" s="220"/>
      <c r="B215" s="220"/>
      <c r="C215" s="88"/>
      <c r="D215" s="181"/>
      <c r="E215" s="88"/>
      <c r="F215" s="88"/>
      <c r="G215" s="88"/>
      <c r="H215" s="182"/>
      <c r="I215" s="88"/>
      <c r="J215" s="88"/>
      <c r="K215" s="88"/>
      <c r="L215" s="61"/>
    </row>
    <row r="216" ht="14.25">
      <c r="C216" s="12"/>
    </row>
  </sheetData>
  <sheetProtection/>
  <mergeCells count="152">
    <mergeCell ref="F8:I8"/>
    <mergeCell ref="F9:H9"/>
    <mergeCell ref="I9:I11"/>
    <mergeCell ref="F10:F11"/>
    <mergeCell ref="G10:H10"/>
    <mergeCell ref="B190:B193"/>
    <mergeCell ref="B150:L150"/>
    <mergeCell ref="B123:B126"/>
    <mergeCell ref="B163:B165"/>
    <mergeCell ref="K29:K32"/>
    <mergeCell ref="A160:K160"/>
    <mergeCell ref="B161:L161"/>
    <mergeCell ref="A174:A177"/>
    <mergeCell ref="B178:B181"/>
    <mergeCell ref="A163:A165"/>
    <mergeCell ref="B166:B169"/>
    <mergeCell ref="A166:A169"/>
    <mergeCell ref="K166:K169"/>
    <mergeCell ref="K174:K177"/>
    <mergeCell ref="K178:K181"/>
    <mergeCell ref="A135:A142"/>
    <mergeCell ref="B135:B142"/>
    <mergeCell ref="A155:B158"/>
    <mergeCell ref="B127:B130"/>
    <mergeCell ref="A106:A110"/>
    <mergeCell ref="A131:A134"/>
    <mergeCell ref="B148:L148"/>
    <mergeCell ref="B131:B134"/>
    <mergeCell ref="K132:K134"/>
    <mergeCell ref="A194:B197"/>
    <mergeCell ref="B182:B185"/>
    <mergeCell ref="A182:A185"/>
    <mergeCell ref="B186:B189"/>
    <mergeCell ref="A186:A189"/>
    <mergeCell ref="B170:B173"/>
    <mergeCell ref="A170:A173"/>
    <mergeCell ref="B174:B177"/>
    <mergeCell ref="A190:A193"/>
    <mergeCell ref="A178:A181"/>
    <mergeCell ref="A98:A101"/>
    <mergeCell ref="A115:A118"/>
    <mergeCell ref="B115:B118"/>
    <mergeCell ref="A119:A122"/>
    <mergeCell ref="B102:B105"/>
    <mergeCell ref="B119:B122"/>
    <mergeCell ref="B98:B101"/>
    <mergeCell ref="K182:K185"/>
    <mergeCell ref="A85:A88"/>
    <mergeCell ref="B85:B88"/>
    <mergeCell ref="B106:B110"/>
    <mergeCell ref="A93:A97"/>
    <mergeCell ref="B93:B97"/>
    <mergeCell ref="A151:A154"/>
    <mergeCell ref="B151:B154"/>
    <mergeCell ref="K170:K173"/>
    <mergeCell ref="K151:K154"/>
    <mergeCell ref="A33:A38"/>
    <mergeCell ref="B39:B49"/>
    <mergeCell ref="C43:C45"/>
    <mergeCell ref="C46:C47"/>
    <mergeCell ref="A123:A126"/>
    <mergeCell ref="A66:A71"/>
    <mergeCell ref="A89:L89"/>
    <mergeCell ref="K120:K122"/>
    <mergeCell ref="C106:C107"/>
    <mergeCell ref="A72:A75"/>
    <mergeCell ref="A6:L6"/>
    <mergeCell ref="A7:A11"/>
    <mergeCell ref="B7:B11"/>
    <mergeCell ref="C7:C11"/>
    <mergeCell ref="D7:D11"/>
    <mergeCell ref="J7:J11"/>
    <mergeCell ref="K7:K11"/>
    <mergeCell ref="L7:L11"/>
    <mergeCell ref="E9:E11"/>
    <mergeCell ref="E7:I7"/>
    <mergeCell ref="B14:L14"/>
    <mergeCell ref="A13:L13"/>
    <mergeCell ref="L21:L24"/>
    <mergeCell ref="L25:L28"/>
    <mergeCell ref="C33:C35"/>
    <mergeCell ref="B15:L15"/>
    <mergeCell ref="B25:B28"/>
    <mergeCell ref="A16:A19"/>
    <mergeCell ref="B16:B19"/>
    <mergeCell ref="K25:K28"/>
    <mergeCell ref="C93:C94"/>
    <mergeCell ref="L39:L48"/>
    <mergeCell ref="A54:A57"/>
    <mergeCell ref="A50:A53"/>
    <mergeCell ref="B50:B53"/>
    <mergeCell ref="K51:K53"/>
    <mergeCell ref="A81:A84"/>
    <mergeCell ref="B81:B84"/>
    <mergeCell ref="L81:L84"/>
    <mergeCell ref="B66:B71"/>
    <mergeCell ref="K54:K57"/>
    <mergeCell ref="B62:B65"/>
    <mergeCell ref="L66:L71"/>
    <mergeCell ref="B54:B57"/>
    <mergeCell ref="L36:L38"/>
    <mergeCell ref="C48:C49"/>
    <mergeCell ref="A127:A130"/>
    <mergeCell ref="L92:L143"/>
    <mergeCell ref="K16:K19"/>
    <mergeCell ref="L16:L19"/>
    <mergeCell ref="A20:A24"/>
    <mergeCell ref="K20:K24"/>
    <mergeCell ref="E23:E24"/>
    <mergeCell ref="H23:H24"/>
    <mergeCell ref="A39:A49"/>
    <mergeCell ref="L62:L65"/>
    <mergeCell ref="B111:B114"/>
    <mergeCell ref="I23:I24"/>
    <mergeCell ref="J23:J24"/>
    <mergeCell ref="C23:C24"/>
    <mergeCell ref="D23:D24"/>
    <mergeCell ref="B91:L91"/>
    <mergeCell ref="B72:B75"/>
    <mergeCell ref="K62:K65"/>
    <mergeCell ref="B90:L90"/>
    <mergeCell ref="L54:L57"/>
    <mergeCell ref="L51:L53"/>
    <mergeCell ref="A58:A61"/>
    <mergeCell ref="L58:L61"/>
    <mergeCell ref="B33:B38"/>
    <mergeCell ref="C39:C42"/>
    <mergeCell ref="A25:A28"/>
    <mergeCell ref="B58:B61"/>
    <mergeCell ref="A29:A32"/>
    <mergeCell ref="L30:L32"/>
    <mergeCell ref="B29:B32"/>
    <mergeCell ref="A62:A65"/>
    <mergeCell ref="K58:K61"/>
    <mergeCell ref="A206:B209"/>
    <mergeCell ref="K186:K189"/>
    <mergeCell ref="L76:L80"/>
    <mergeCell ref="C76:C77"/>
    <mergeCell ref="K162:K165"/>
    <mergeCell ref="A102:A105"/>
    <mergeCell ref="A143:B146"/>
    <mergeCell ref="A149:L149"/>
    <mergeCell ref="A210:B215"/>
    <mergeCell ref="K69:K71"/>
    <mergeCell ref="B76:B80"/>
    <mergeCell ref="B201:L201"/>
    <mergeCell ref="A202:A205"/>
    <mergeCell ref="B202:B205"/>
    <mergeCell ref="K72:K75"/>
    <mergeCell ref="L72:L75"/>
    <mergeCell ref="A76:A80"/>
    <mergeCell ref="A111:A114"/>
  </mergeCells>
  <printOptions/>
  <pageMargins left="0.8661417322834646" right="0.7086614173228347" top="0" bottom="0" header="0.31496062992125984" footer="0.31496062992125984"/>
  <pageSetup fitToHeight="4" fitToWidth="1" horizontalDpi="600" verticalDpi="600" orientation="landscape" paperSize="9" scale="59" r:id="rId1"/>
  <rowBreaks count="3" manualBreakCount="3">
    <brk id="42" max="255" man="1"/>
    <brk id="120" max="255" man="1"/>
    <brk id="1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C1">
      <selection activeCell="U4" sqref="U4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421875" style="0" customWidth="1"/>
    <col min="4" max="4" width="13.57421875" style="0" customWidth="1"/>
    <col min="5" max="5" width="8.421875" style="0" customWidth="1"/>
    <col min="6" max="6" width="0" style="0" hidden="1" customWidth="1"/>
    <col min="7" max="7" width="8.421875" style="0" customWidth="1"/>
    <col min="8" max="8" width="11.42187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42187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57421875" style="0" customWidth="1"/>
    <col min="22" max="22" width="26.421875" style="0" customWidth="1"/>
  </cols>
  <sheetData>
    <row r="1" spans="2:22" ht="14.25"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U1" s="16" t="s">
        <v>179</v>
      </c>
      <c r="V1" s="16"/>
    </row>
    <row r="2" spans="2:22" ht="14.25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U2" s="16" t="s">
        <v>168</v>
      </c>
      <c r="V2" s="16"/>
    </row>
    <row r="3" spans="2:22" ht="14.25">
      <c r="B3" s="27"/>
      <c r="C3" s="27"/>
      <c r="D3" s="27"/>
      <c r="E3" s="27"/>
      <c r="F3" s="27"/>
      <c r="G3" s="136"/>
      <c r="H3" s="136"/>
      <c r="I3" s="136"/>
      <c r="J3" s="27"/>
      <c r="K3" s="208"/>
      <c r="L3" s="208"/>
      <c r="U3" s="16" t="s">
        <v>169</v>
      </c>
      <c r="V3" s="16"/>
    </row>
    <row r="4" spans="1:22" ht="14.25">
      <c r="A4" s="16"/>
      <c r="B4" s="14"/>
      <c r="C4" s="14"/>
      <c r="D4" s="14"/>
      <c r="E4" s="15"/>
      <c r="F4" s="14"/>
      <c r="G4" s="14"/>
      <c r="H4" s="14"/>
      <c r="I4" s="14"/>
      <c r="J4" s="23"/>
      <c r="K4" s="208"/>
      <c r="L4" s="208"/>
      <c r="M4" s="16"/>
      <c r="N4" s="16"/>
      <c r="O4" s="16"/>
      <c r="P4" s="16"/>
      <c r="Q4" s="16"/>
      <c r="R4" s="16"/>
      <c r="S4" s="16"/>
      <c r="T4" s="16"/>
      <c r="U4" s="16" t="s">
        <v>231</v>
      </c>
      <c r="V4" s="16"/>
    </row>
    <row r="5" spans="1:22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4.25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ht="17.25">
      <c r="E7" s="19" t="s">
        <v>71</v>
      </c>
    </row>
    <row r="8" spans="1:22" ht="38.25" customHeight="1">
      <c r="A8" s="245" t="s">
        <v>0</v>
      </c>
      <c r="B8" s="260" t="s">
        <v>19</v>
      </c>
      <c r="C8" s="260" t="s">
        <v>2</v>
      </c>
      <c r="D8" s="260" t="s">
        <v>82</v>
      </c>
      <c r="E8" s="245" t="s">
        <v>5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 t="s">
        <v>23</v>
      </c>
      <c r="Q8" s="17"/>
      <c r="R8" s="17"/>
      <c r="S8" s="17"/>
      <c r="T8" s="17"/>
      <c r="U8" s="260" t="s">
        <v>83</v>
      </c>
      <c r="V8" s="260" t="s">
        <v>84</v>
      </c>
    </row>
    <row r="9" spans="1:22" ht="19.5" customHeight="1">
      <c r="A9" s="245"/>
      <c r="B9" s="261"/>
      <c r="C9" s="261"/>
      <c r="D9" s="261"/>
      <c r="E9" s="245" t="s">
        <v>22</v>
      </c>
      <c r="F9" s="138"/>
      <c r="G9" s="245" t="s">
        <v>85</v>
      </c>
      <c r="H9" s="245"/>
      <c r="I9" s="245"/>
      <c r="J9" s="245"/>
      <c r="K9" s="245"/>
      <c r="L9" s="245"/>
      <c r="M9" s="245"/>
      <c r="N9" s="245"/>
      <c r="O9" s="245"/>
      <c r="P9" s="245"/>
      <c r="Q9" s="61"/>
      <c r="R9" s="61"/>
      <c r="S9" s="61"/>
      <c r="T9" s="61"/>
      <c r="U9" s="261"/>
      <c r="V9" s="261"/>
    </row>
    <row r="10" spans="1:22" ht="30" customHeight="1">
      <c r="A10" s="245"/>
      <c r="B10" s="261"/>
      <c r="C10" s="261"/>
      <c r="D10" s="261"/>
      <c r="E10" s="245"/>
      <c r="F10" s="61" t="s">
        <v>24</v>
      </c>
      <c r="G10" s="245" t="s">
        <v>24</v>
      </c>
      <c r="H10" s="245"/>
      <c r="I10" s="245"/>
      <c r="J10" s="245"/>
      <c r="K10" s="61"/>
      <c r="L10" s="61"/>
      <c r="M10" s="61"/>
      <c r="N10" s="61"/>
      <c r="O10" s="245" t="s">
        <v>25</v>
      </c>
      <c r="P10" s="245"/>
      <c r="Q10" s="17" t="s">
        <v>86</v>
      </c>
      <c r="R10" s="17"/>
      <c r="S10" s="17"/>
      <c r="T10" s="17"/>
      <c r="U10" s="261"/>
      <c r="V10" s="261"/>
    </row>
    <row r="11" spans="1:22" ht="30" customHeight="1">
      <c r="A11" s="245"/>
      <c r="B11" s="261"/>
      <c r="C11" s="261"/>
      <c r="D11" s="261"/>
      <c r="E11" s="245"/>
      <c r="F11" s="61"/>
      <c r="G11" s="245" t="s">
        <v>220</v>
      </c>
      <c r="H11" s="245" t="s">
        <v>21</v>
      </c>
      <c r="I11" s="245"/>
      <c r="J11" s="138"/>
      <c r="K11" s="61"/>
      <c r="L11" s="61"/>
      <c r="M11" s="61"/>
      <c r="N11" s="61"/>
      <c r="O11" s="245"/>
      <c r="P11" s="245"/>
      <c r="Q11" s="61"/>
      <c r="R11" s="61"/>
      <c r="S11" s="61"/>
      <c r="T11" s="61"/>
      <c r="U11" s="261"/>
      <c r="V11" s="261"/>
    </row>
    <row r="12" spans="1:22" ht="57" customHeight="1">
      <c r="A12" s="245"/>
      <c r="B12" s="262"/>
      <c r="C12" s="262"/>
      <c r="D12" s="262"/>
      <c r="E12" s="245"/>
      <c r="F12" s="61"/>
      <c r="G12" s="245"/>
      <c r="H12" s="158" t="s">
        <v>222</v>
      </c>
      <c r="I12" s="158" t="s">
        <v>224</v>
      </c>
      <c r="J12" s="61"/>
      <c r="K12" s="61"/>
      <c r="L12" s="61"/>
      <c r="M12" s="61"/>
      <c r="N12" s="61"/>
      <c r="O12" s="245"/>
      <c r="P12" s="245"/>
      <c r="Q12" s="18"/>
      <c r="R12" s="18"/>
      <c r="S12" s="18"/>
      <c r="T12" s="18"/>
      <c r="U12" s="262"/>
      <c r="V12" s="262"/>
    </row>
    <row r="13" spans="1:22" ht="14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196">
        <v>6</v>
      </c>
      <c r="G13" s="194">
        <v>6</v>
      </c>
      <c r="H13" s="194">
        <v>7</v>
      </c>
      <c r="I13" s="194">
        <v>8</v>
      </c>
      <c r="J13" s="197"/>
      <c r="K13" s="197"/>
      <c r="L13" s="197"/>
      <c r="M13" s="197"/>
      <c r="N13" s="198"/>
      <c r="O13" s="20">
        <v>9</v>
      </c>
      <c r="P13" s="20">
        <v>10</v>
      </c>
      <c r="Q13" s="269">
        <v>11</v>
      </c>
      <c r="R13" s="270"/>
      <c r="S13" s="270"/>
      <c r="T13" s="270"/>
      <c r="U13" s="271"/>
      <c r="V13" s="20">
        <v>12</v>
      </c>
    </row>
    <row r="14" spans="1:22" ht="18">
      <c r="A14" s="273" t="s">
        <v>104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</row>
    <row r="15" spans="1:22" s="21" customFormat="1" ht="27.75" customHeight="1">
      <c r="A15" s="247" t="s">
        <v>119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</row>
    <row r="16" spans="1:22" ht="26.25" customHeight="1">
      <c r="A16" s="266" t="s">
        <v>120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8"/>
    </row>
    <row r="17" spans="1:22" ht="26.25" customHeight="1">
      <c r="A17" s="245" t="s">
        <v>9</v>
      </c>
      <c r="B17" s="245" t="s">
        <v>87</v>
      </c>
      <c r="C17" s="60">
        <v>2017</v>
      </c>
      <c r="D17" s="62">
        <f>O17</f>
        <v>25</v>
      </c>
      <c r="E17" s="62"/>
      <c r="F17" s="62"/>
      <c r="G17" s="150"/>
      <c r="H17" s="150"/>
      <c r="I17" s="150"/>
      <c r="J17" s="62"/>
      <c r="K17" s="62"/>
      <c r="L17" s="62"/>
      <c r="M17" s="62"/>
      <c r="N17" s="62"/>
      <c r="O17" s="62">
        <v>25</v>
      </c>
      <c r="P17" s="63"/>
      <c r="Q17" s="63"/>
      <c r="R17" s="63"/>
      <c r="S17" s="63"/>
      <c r="T17" s="63"/>
      <c r="U17" s="245" t="s">
        <v>34</v>
      </c>
      <c r="V17" s="245" t="s">
        <v>89</v>
      </c>
    </row>
    <row r="18" spans="1:22" ht="26.25" customHeight="1">
      <c r="A18" s="245"/>
      <c r="B18" s="245"/>
      <c r="C18" s="60">
        <v>2018</v>
      </c>
      <c r="D18" s="62">
        <v>25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2">
        <f>D18</f>
        <v>25</v>
      </c>
      <c r="P18" s="61"/>
      <c r="Q18" s="61"/>
      <c r="R18" s="61" t="s">
        <v>88</v>
      </c>
      <c r="S18" s="61"/>
      <c r="T18" s="61"/>
      <c r="U18" s="245"/>
      <c r="V18" s="245"/>
    </row>
    <row r="19" spans="1:22" ht="14.25">
      <c r="A19" s="245"/>
      <c r="B19" s="245"/>
      <c r="C19" s="60">
        <v>2019</v>
      </c>
      <c r="D19" s="62">
        <v>25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62">
        <f>D19</f>
        <v>25</v>
      </c>
      <c r="P19" s="61"/>
      <c r="Q19" s="61"/>
      <c r="R19" s="64"/>
      <c r="S19" s="64"/>
      <c r="T19" s="64"/>
      <c r="U19" s="245"/>
      <c r="V19" s="245"/>
    </row>
    <row r="20" spans="1:22" ht="14.25">
      <c r="A20" s="245"/>
      <c r="B20" s="245"/>
      <c r="C20" s="60">
        <v>2020</v>
      </c>
      <c r="D20" s="62">
        <v>25</v>
      </c>
      <c r="E20" s="30"/>
      <c r="F20" s="30"/>
      <c r="G20" s="30"/>
      <c r="H20" s="30"/>
      <c r="I20" s="30"/>
      <c r="J20" s="274"/>
      <c r="K20" s="274"/>
      <c r="L20" s="274"/>
      <c r="M20" s="274"/>
      <c r="N20" s="274"/>
      <c r="O20" s="62">
        <f>D20</f>
        <v>25</v>
      </c>
      <c r="P20" s="61"/>
      <c r="Q20" s="61"/>
      <c r="R20" s="64"/>
      <c r="S20" s="64"/>
      <c r="T20" s="64"/>
      <c r="U20" s="245"/>
      <c r="V20" s="245"/>
    </row>
    <row r="21" spans="1:22" ht="14.25">
      <c r="A21" s="245">
        <v>2</v>
      </c>
      <c r="B21" s="245" t="s">
        <v>90</v>
      </c>
      <c r="C21" s="60">
        <v>2017</v>
      </c>
      <c r="D21" s="62">
        <f>O21</f>
        <v>120</v>
      </c>
      <c r="E21" s="30"/>
      <c r="F21" s="30"/>
      <c r="G21" s="30"/>
      <c r="H21" s="30"/>
      <c r="I21" s="30"/>
      <c r="J21" s="82"/>
      <c r="K21" s="82"/>
      <c r="L21" s="82"/>
      <c r="M21" s="82"/>
      <c r="N21" s="82"/>
      <c r="O21" s="62">
        <v>120</v>
      </c>
      <c r="P21" s="61"/>
      <c r="Q21" s="61"/>
      <c r="R21" s="64"/>
      <c r="S21" s="245" t="s">
        <v>34</v>
      </c>
      <c r="T21" s="245"/>
      <c r="U21" s="245"/>
      <c r="V21" s="245" t="s">
        <v>91</v>
      </c>
    </row>
    <row r="22" spans="1:22" ht="24" customHeight="1">
      <c r="A22" s="245"/>
      <c r="B22" s="245"/>
      <c r="C22" s="245">
        <v>2018</v>
      </c>
      <c r="D22" s="272">
        <f>O22</f>
        <v>120</v>
      </c>
      <c r="E22" s="30"/>
      <c r="F22" s="30"/>
      <c r="G22" s="30"/>
      <c r="H22" s="30"/>
      <c r="I22" s="30"/>
      <c r="J22" s="30"/>
      <c r="K22" s="31"/>
      <c r="L22" s="31"/>
      <c r="M22" s="31"/>
      <c r="N22" s="31"/>
      <c r="O22" s="272">
        <v>120</v>
      </c>
      <c r="P22" s="245"/>
      <c r="Q22" s="61"/>
      <c r="R22" s="61"/>
      <c r="S22" s="245"/>
      <c r="T22" s="245"/>
      <c r="U22" s="245"/>
      <c r="V22" s="245"/>
    </row>
    <row r="23" spans="1:22" ht="25.5" customHeight="1" hidden="1">
      <c r="A23" s="245"/>
      <c r="B23" s="245"/>
      <c r="C23" s="245"/>
      <c r="D23" s="272"/>
      <c r="E23" s="30"/>
      <c r="F23" s="30"/>
      <c r="G23" s="30"/>
      <c r="H23" s="30"/>
      <c r="I23" s="30"/>
      <c r="J23" s="30"/>
      <c r="K23" s="31"/>
      <c r="L23" s="31"/>
      <c r="M23" s="31"/>
      <c r="N23" s="31"/>
      <c r="O23" s="272"/>
      <c r="P23" s="245"/>
      <c r="Q23" s="61"/>
      <c r="R23" s="61"/>
      <c r="S23" s="245"/>
      <c r="T23" s="245"/>
      <c r="U23" s="245"/>
      <c r="V23" s="245"/>
    </row>
    <row r="24" spans="1:22" ht="14.25">
      <c r="A24" s="245"/>
      <c r="B24" s="245"/>
      <c r="C24" s="60">
        <v>2019</v>
      </c>
      <c r="D24" s="62">
        <f>O24</f>
        <v>120</v>
      </c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62">
        <v>120</v>
      </c>
      <c r="P24" s="61"/>
      <c r="Q24" s="61"/>
      <c r="R24" s="61"/>
      <c r="S24" s="245"/>
      <c r="T24" s="245"/>
      <c r="U24" s="245"/>
      <c r="V24" s="245"/>
    </row>
    <row r="25" spans="1:22" ht="33" customHeight="1">
      <c r="A25" s="245"/>
      <c r="B25" s="245"/>
      <c r="C25" s="60">
        <v>2020</v>
      </c>
      <c r="D25" s="62">
        <f>O25</f>
        <v>120</v>
      </c>
      <c r="E25" s="30"/>
      <c r="F25" s="30"/>
      <c r="G25" s="30"/>
      <c r="H25" s="30"/>
      <c r="I25" s="30"/>
      <c r="J25" s="30"/>
      <c r="K25" s="31"/>
      <c r="L25" s="31"/>
      <c r="M25" s="31"/>
      <c r="N25" s="31"/>
      <c r="O25" s="62">
        <v>120</v>
      </c>
      <c r="P25" s="61"/>
      <c r="Q25" s="61"/>
      <c r="R25" s="61"/>
      <c r="S25" s="245"/>
      <c r="T25" s="245"/>
      <c r="U25" s="245"/>
      <c r="V25" s="245"/>
    </row>
    <row r="26" spans="1:22" ht="21" customHeight="1">
      <c r="A26" s="245">
        <v>3</v>
      </c>
      <c r="B26" s="245" t="s">
        <v>92</v>
      </c>
      <c r="C26" s="60">
        <v>2017</v>
      </c>
      <c r="D26" s="62">
        <f>O26</f>
        <v>40</v>
      </c>
      <c r="E26" s="62"/>
      <c r="F26" s="62"/>
      <c r="G26" s="150"/>
      <c r="H26" s="150"/>
      <c r="I26" s="150"/>
      <c r="J26" s="62"/>
      <c r="K26" s="31"/>
      <c r="L26" s="31"/>
      <c r="M26" s="31"/>
      <c r="N26" s="31"/>
      <c r="O26" s="62">
        <v>40</v>
      </c>
      <c r="P26" s="61"/>
      <c r="Q26" s="61"/>
      <c r="R26" s="61"/>
      <c r="S26" s="60"/>
      <c r="T26" s="245" t="s">
        <v>34</v>
      </c>
      <c r="U26" s="245"/>
      <c r="V26" s="245" t="s">
        <v>93</v>
      </c>
    </row>
    <row r="27" spans="1:22" ht="14.25" customHeight="1">
      <c r="A27" s="245"/>
      <c r="B27" s="245"/>
      <c r="C27" s="60">
        <v>2018</v>
      </c>
      <c r="D27" s="32">
        <f>O27</f>
        <v>110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>40+70</f>
        <v>110</v>
      </c>
      <c r="P27" s="61"/>
      <c r="Q27" s="61"/>
      <c r="R27" s="61"/>
      <c r="S27" s="61"/>
      <c r="T27" s="245"/>
      <c r="U27" s="245"/>
      <c r="V27" s="245"/>
    </row>
    <row r="28" spans="1:22" ht="21" customHeight="1">
      <c r="A28" s="245"/>
      <c r="B28" s="245"/>
      <c r="C28" s="9">
        <v>2019</v>
      </c>
      <c r="D28" s="32">
        <v>40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v>40</v>
      </c>
      <c r="P28" s="61"/>
      <c r="Q28" s="61"/>
      <c r="R28" s="61"/>
      <c r="S28" s="61"/>
      <c r="T28" s="245"/>
      <c r="U28" s="245"/>
      <c r="V28" s="245"/>
    </row>
    <row r="29" spans="1:22" ht="24" customHeight="1">
      <c r="A29" s="245"/>
      <c r="B29" s="245"/>
      <c r="C29" s="9">
        <v>2020</v>
      </c>
      <c r="D29" s="32">
        <f>O29</f>
        <v>40</v>
      </c>
      <c r="E29" s="33"/>
      <c r="F29" s="33"/>
      <c r="G29" s="33"/>
      <c r="H29" s="33"/>
      <c r="I29" s="33"/>
      <c r="J29" s="33"/>
      <c r="K29" s="84"/>
      <c r="L29" s="84"/>
      <c r="M29" s="84"/>
      <c r="N29" s="84"/>
      <c r="O29" s="32">
        <v>40</v>
      </c>
      <c r="P29" s="61"/>
      <c r="Q29" s="61"/>
      <c r="R29" s="61"/>
      <c r="S29" s="61"/>
      <c r="T29" s="245"/>
      <c r="U29" s="245"/>
      <c r="V29" s="245"/>
    </row>
    <row r="30" spans="1:22" ht="24" customHeight="1">
      <c r="A30" s="245" t="s">
        <v>50</v>
      </c>
      <c r="B30" s="275" t="s">
        <v>94</v>
      </c>
      <c r="C30" s="9">
        <v>2017</v>
      </c>
      <c r="D30" s="32">
        <f>O30</f>
        <v>163.5</v>
      </c>
      <c r="E30" s="33"/>
      <c r="F30" s="33"/>
      <c r="G30" s="33"/>
      <c r="H30" s="33"/>
      <c r="I30" s="33"/>
      <c r="J30" s="33"/>
      <c r="K30" s="84"/>
      <c r="L30" s="84"/>
      <c r="M30" s="84"/>
      <c r="N30" s="84"/>
      <c r="O30" s="32">
        <v>163.5</v>
      </c>
      <c r="P30" s="61"/>
      <c r="Q30" s="61"/>
      <c r="R30" s="61"/>
      <c r="S30" s="61"/>
      <c r="T30" s="60"/>
      <c r="U30" s="245" t="s">
        <v>34</v>
      </c>
      <c r="V30" s="245" t="s">
        <v>95</v>
      </c>
    </row>
    <row r="31" spans="1:22" ht="28.5" customHeight="1">
      <c r="A31" s="245"/>
      <c r="B31" s="275"/>
      <c r="C31" s="60">
        <v>2018</v>
      </c>
      <c r="D31" s="62">
        <v>163.5</v>
      </c>
      <c r="E31" s="30"/>
      <c r="F31" s="30"/>
      <c r="G31" s="30"/>
      <c r="H31" s="30"/>
      <c r="I31" s="30"/>
      <c r="J31" s="30"/>
      <c r="K31" s="272"/>
      <c r="L31" s="272"/>
      <c r="M31" s="272"/>
      <c r="N31" s="272"/>
      <c r="O31" s="62">
        <f>163.5-70</f>
        <v>93.5</v>
      </c>
      <c r="P31" s="61"/>
      <c r="Q31" s="61"/>
      <c r="R31" s="61"/>
      <c r="S31" s="61"/>
      <c r="T31" s="61"/>
      <c r="U31" s="245"/>
      <c r="V31" s="245"/>
    </row>
    <row r="32" spans="1:22" ht="14.25">
      <c r="A32" s="245"/>
      <c r="B32" s="275"/>
      <c r="C32" s="60">
        <v>2019</v>
      </c>
      <c r="D32" s="62">
        <v>163.5</v>
      </c>
      <c r="E32" s="30"/>
      <c r="F32" s="30"/>
      <c r="G32" s="30"/>
      <c r="H32" s="30"/>
      <c r="I32" s="30"/>
      <c r="J32" s="30"/>
      <c r="K32" s="272"/>
      <c r="L32" s="272"/>
      <c r="M32" s="272"/>
      <c r="N32" s="272"/>
      <c r="O32" s="62">
        <v>163.5</v>
      </c>
      <c r="P32" s="61"/>
      <c r="Q32" s="61"/>
      <c r="R32" s="61"/>
      <c r="S32" s="61"/>
      <c r="T32" s="61"/>
      <c r="U32" s="245"/>
      <c r="V32" s="245"/>
    </row>
    <row r="33" spans="1:22" ht="18.75" customHeight="1">
      <c r="A33" s="245"/>
      <c r="B33" s="275"/>
      <c r="C33" s="60">
        <v>2020</v>
      </c>
      <c r="D33" s="62">
        <v>163.5</v>
      </c>
      <c r="E33" s="30"/>
      <c r="F33" s="30"/>
      <c r="G33" s="30"/>
      <c r="H33" s="30"/>
      <c r="I33" s="30"/>
      <c r="J33" s="30"/>
      <c r="K33" s="272"/>
      <c r="L33" s="272"/>
      <c r="M33" s="272"/>
      <c r="N33" s="272"/>
      <c r="O33" s="62">
        <v>163.5</v>
      </c>
      <c r="P33" s="61"/>
      <c r="Q33" s="61"/>
      <c r="R33" s="61"/>
      <c r="S33" s="61"/>
      <c r="T33" s="61"/>
      <c r="U33" s="245"/>
      <c r="V33" s="245"/>
    </row>
    <row r="34" spans="1:22" ht="18.75" customHeight="1">
      <c r="A34" s="245" t="s">
        <v>56</v>
      </c>
      <c r="B34" s="245" t="s">
        <v>96</v>
      </c>
      <c r="C34" s="60">
        <v>2017</v>
      </c>
      <c r="D34" s="62">
        <f>O34</f>
        <v>10</v>
      </c>
      <c r="E34" s="30"/>
      <c r="F34" s="30"/>
      <c r="G34" s="30"/>
      <c r="H34" s="30"/>
      <c r="I34" s="30"/>
      <c r="J34" s="30"/>
      <c r="K34" s="62"/>
      <c r="L34" s="62"/>
      <c r="M34" s="62"/>
      <c r="N34" s="62"/>
      <c r="O34" s="62">
        <v>10</v>
      </c>
      <c r="P34" s="61"/>
      <c r="Q34" s="61"/>
      <c r="R34" s="61"/>
      <c r="S34" s="61"/>
      <c r="T34" s="61"/>
      <c r="U34" s="245" t="s">
        <v>34</v>
      </c>
      <c r="V34" s="245" t="s">
        <v>97</v>
      </c>
    </row>
    <row r="35" spans="1:22" ht="16.5" customHeight="1">
      <c r="A35" s="245"/>
      <c r="B35" s="245"/>
      <c r="C35" s="60">
        <v>2018</v>
      </c>
      <c r="D35" s="62">
        <v>10</v>
      </c>
      <c r="E35" s="30"/>
      <c r="F35" s="30"/>
      <c r="G35" s="30"/>
      <c r="H35" s="30"/>
      <c r="I35" s="30"/>
      <c r="J35" s="30"/>
      <c r="K35" s="30"/>
      <c r="L35" s="272"/>
      <c r="M35" s="272"/>
      <c r="N35" s="272"/>
      <c r="O35" s="62">
        <v>10</v>
      </c>
      <c r="P35" s="245"/>
      <c r="Q35" s="245"/>
      <c r="R35" s="245"/>
      <c r="S35" s="245"/>
      <c r="T35" s="245"/>
      <c r="U35" s="245"/>
      <c r="V35" s="245"/>
    </row>
    <row r="36" spans="1:22" ht="14.25">
      <c r="A36" s="245"/>
      <c r="B36" s="245"/>
      <c r="C36" s="60">
        <v>2019</v>
      </c>
      <c r="D36" s="62">
        <v>10</v>
      </c>
      <c r="E36" s="30"/>
      <c r="F36" s="30"/>
      <c r="G36" s="30"/>
      <c r="H36" s="30"/>
      <c r="I36" s="30"/>
      <c r="J36" s="30"/>
      <c r="K36" s="30"/>
      <c r="L36" s="272"/>
      <c r="M36" s="272"/>
      <c r="N36" s="272"/>
      <c r="O36" s="62">
        <v>10</v>
      </c>
      <c r="P36" s="245"/>
      <c r="Q36" s="245"/>
      <c r="R36" s="245"/>
      <c r="S36" s="245"/>
      <c r="T36" s="245"/>
      <c r="U36" s="245"/>
      <c r="V36" s="245"/>
    </row>
    <row r="37" spans="1:22" ht="21" customHeight="1">
      <c r="A37" s="245"/>
      <c r="B37" s="245"/>
      <c r="C37" s="60">
        <v>2020</v>
      </c>
      <c r="D37" s="62">
        <v>10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62">
        <v>10</v>
      </c>
      <c r="P37" s="245"/>
      <c r="Q37" s="245"/>
      <c r="R37" s="245"/>
      <c r="S37" s="245"/>
      <c r="T37" s="245"/>
      <c r="U37" s="245"/>
      <c r="V37" s="245"/>
    </row>
    <row r="38" spans="1:22" ht="21" customHeight="1">
      <c r="A38" s="65"/>
      <c r="B38" s="135" t="s">
        <v>218</v>
      </c>
      <c r="C38" s="66">
        <v>2017</v>
      </c>
      <c r="D38" s="85">
        <f>O38</f>
        <v>358.5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85">
        <f>O34+O30+O26+O21+O17+O46</f>
        <v>358.5</v>
      </c>
      <c r="P38" s="65"/>
      <c r="Q38" s="65"/>
      <c r="R38" s="65"/>
      <c r="S38" s="65"/>
      <c r="T38" s="65"/>
      <c r="U38" s="65"/>
      <c r="V38" s="65"/>
    </row>
    <row r="39" spans="1:22" ht="21" customHeight="1">
      <c r="A39" s="65"/>
      <c r="B39" s="66"/>
      <c r="C39" s="66">
        <v>2018</v>
      </c>
      <c r="D39" s="85">
        <f>SUM(E39:O39)</f>
        <v>358.5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5">
        <f>SUM(O18+O22+O27+O31+O35+O47)</f>
        <v>358.5</v>
      </c>
      <c r="P39" s="65"/>
      <c r="Q39" s="65"/>
      <c r="R39" s="65"/>
      <c r="S39" s="65"/>
      <c r="T39" s="65"/>
      <c r="U39" s="65"/>
      <c r="V39" s="65"/>
    </row>
    <row r="40" spans="1:22" ht="21" customHeight="1">
      <c r="A40" s="65"/>
      <c r="B40" s="66"/>
      <c r="C40" s="66">
        <v>2019</v>
      </c>
      <c r="D40" s="85">
        <f>SUM(E40:O40)</f>
        <v>358.5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5">
        <f>SUM(O19+O24+O28+O32+O36)</f>
        <v>358.5</v>
      </c>
      <c r="P40" s="65"/>
      <c r="Q40" s="65"/>
      <c r="R40" s="65"/>
      <c r="S40" s="65"/>
      <c r="T40" s="65"/>
      <c r="U40" s="65"/>
      <c r="V40" s="65"/>
    </row>
    <row r="41" spans="1:22" ht="21" customHeight="1">
      <c r="A41" s="65"/>
      <c r="B41" s="66"/>
      <c r="C41" s="66">
        <v>2020</v>
      </c>
      <c r="D41" s="85">
        <f>SUM(E41:O41)</f>
        <v>358.5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5">
        <f>O40</f>
        <v>358.5</v>
      </c>
      <c r="P41" s="65"/>
      <c r="Q41" s="65"/>
      <c r="R41" s="65"/>
      <c r="S41" s="65"/>
      <c r="T41" s="65"/>
      <c r="U41" s="65"/>
      <c r="V41" s="65"/>
    </row>
    <row r="42" spans="1:22" ht="30" customHeight="1">
      <c r="A42" s="65"/>
      <c r="B42" s="66"/>
      <c r="C42" s="22" t="s">
        <v>183</v>
      </c>
      <c r="D42" s="85">
        <f>SUM(D38+D39+D40+D41)</f>
        <v>1434</v>
      </c>
      <c r="E42" s="87">
        <f>SUM(E39:E41)</f>
        <v>0</v>
      </c>
      <c r="F42" s="86"/>
      <c r="G42" s="86"/>
      <c r="H42" s="86"/>
      <c r="I42" s="86"/>
      <c r="J42" s="86"/>
      <c r="K42" s="86"/>
      <c r="L42" s="86"/>
      <c r="M42" s="86"/>
      <c r="N42" s="85">
        <v>430</v>
      </c>
      <c r="O42" s="87">
        <f>SUM(O38+O39+O40+O41)</f>
        <v>1434</v>
      </c>
      <c r="P42" s="67"/>
      <c r="Q42" s="67"/>
      <c r="R42" s="67"/>
      <c r="S42" s="67"/>
      <c r="T42" s="67"/>
      <c r="U42" s="67"/>
      <c r="V42" s="22"/>
    </row>
    <row r="43" spans="1:22" ht="18.75" customHeight="1">
      <c r="A43" s="258" t="s">
        <v>100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</row>
    <row r="44" spans="1:22" ht="33" customHeight="1">
      <c r="A44" s="276" t="s">
        <v>206</v>
      </c>
      <c r="B44" s="278" t="s">
        <v>207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</row>
    <row r="45" spans="1:22" ht="18" customHeight="1" hidden="1">
      <c r="A45" s="277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3"/>
    </row>
    <row r="46" spans="1:22" ht="33" customHeight="1">
      <c r="A46" s="260" t="s">
        <v>9</v>
      </c>
      <c r="B46" s="260" t="s">
        <v>205</v>
      </c>
      <c r="C46" s="9">
        <v>2017</v>
      </c>
      <c r="D46" s="83">
        <f aca="true" t="shared" si="0" ref="D46:D59">O46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83">
        <v>0</v>
      </c>
      <c r="P46" s="65"/>
      <c r="Q46" s="65"/>
      <c r="R46" s="65"/>
      <c r="S46" s="65"/>
      <c r="T46" s="65"/>
      <c r="U46" s="263" t="s">
        <v>52</v>
      </c>
      <c r="V46" s="260"/>
    </row>
    <row r="47" spans="1:22" ht="14.25">
      <c r="A47" s="261"/>
      <c r="B47" s="261"/>
      <c r="C47" s="9">
        <v>2018</v>
      </c>
      <c r="D47" s="83">
        <f t="shared" si="0"/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83">
        <v>0</v>
      </c>
      <c r="P47" s="65"/>
      <c r="Q47" s="65"/>
      <c r="R47" s="65"/>
      <c r="S47" s="65"/>
      <c r="T47" s="65"/>
      <c r="U47" s="264"/>
      <c r="V47" s="261"/>
    </row>
    <row r="48" spans="1:22" ht="14.25">
      <c r="A48" s="261"/>
      <c r="B48" s="261"/>
      <c r="C48" s="157">
        <v>2019</v>
      </c>
      <c r="D48" s="134">
        <v>5000</v>
      </c>
      <c r="E48" s="33"/>
      <c r="F48" s="33">
        <v>5000</v>
      </c>
      <c r="G48" s="33"/>
      <c r="H48" s="33"/>
      <c r="I48" s="83">
        <v>5000</v>
      </c>
      <c r="J48" s="33"/>
      <c r="K48" s="33"/>
      <c r="L48" s="33"/>
      <c r="M48" s="33"/>
      <c r="N48" s="33"/>
      <c r="O48" s="184">
        <v>0</v>
      </c>
      <c r="P48" s="65"/>
      <c r="Q48" s="65"/>
      <c r="R48" s="65"/>
      <c r="S48" s="65"/>
      <c r="T48" s="65"/>
      <c r="U48" s="264"/>
      <c r="V48" s="261"/>
    </row>
    <row r="49" spans="1:22" ht="14.25" customHeight="1">
      <c r="A49" s="262"/>
      <c r="B49" s="262"/>
      <c r="C49" s="157">
        <v>2020</v>
      </c>
      <c r="D49" s="134">
        <v>4000</v>
      </c>
      <c r="E49" s="33"/>
      <c r="F49" s="33">
        <v>4000</v>
      </c>
      <c r="G49" s="33"/>
      <c r="H49" s="33"/>
      <c r="I49" s="83">
        <v>4000</v>
      </c>
      <c r="J49" s="33"/>
      <c r="K49" s="33"/>
      <c r="L49" s="33"/>
      <c r="M49" s="33"/>
      <c r="N49" s="33"/>
      <c r="O49" s="184">
        <v>0</v>
      </c>
      <c r="P49" s="65"/>
      <c r="Q49" s="65"/>
      <c r="R49" s="65"/>
      <c r="S49" s="65"/>
      <c r="T49" s="65"/>
      <c r="U49" s="264"/>
      <c r="V49" s="261"/>
    </row>
    <row r="50" spans="1:22" ht="14.25" customHeight="1">
      <c r="A50" s="132"/>
      <c r="B50" s="260" t="s">
        <v>216</v>
      </c>
      <c r="C50" s="140">
        <v>2017</v>
      </c>
      <c r="D50" s="133">
        <f t="shared" si="0"/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3">
        <v>0</v>
      </c>
      <c r="P50" s="131"/>
      <c r="Q50" s="131"/>
      <c r="R50" s="131"/>
      <c r="S50" s="131"/>
      <c r="T50" s="131"/>
      <c r="U50" s="264"/>
      <c r="V50" s="261"/>
    </row>
    <row r="51" spans="1:22" ht="14.25" customHeight="1">
      <c r="A51" s="132"/>
      <c r="B51" s="261"/>
      <c r="C51" s="140">
        <v>2018</v>
      </c>
      <c r="D51" s="133">
        <f t="shared" si="0"/>
        <v>70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34">
        <v>70</v>
      </c>
      <c r="P51" s="131"/>
      <c r="Q51" s="131"/>
      <c r="R51" s="131"/>
      <c r="S51" s="131"/>
      <c r="T51" s="131"/>
      <c r="U51" s="264"/>
      <c r="V51" s="261"/>
    </row>
    <row r="52" spans="1:22" ht="14.25" customHeight="1">
      <c r="A52" s="132"/>
      <c r="B52" s="261"/>
      <c r="C52" s="140">
        <v>2019</v>
      </c>
      <c r="D52" s="133">
        <f t="shared" si="0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34">
        <v>0</v>
      </c>
      <c r="P52" s="131"/>
      <c r="Q52" s="131"/>
      <c r="R52" s="131"/>
      <c r="S52" s="131"/>
      <c r="T52" s="131"/>
      <c r="U52" s="264"/>
      <c r="V52" s="261"/>
    </row>
    <row r="53" spans="1:22" ht="21.75" customHeight="1">
      <c r="A53" s="132"/>
      <c r="B53" s="262"/>
      <c r="C53" s="140">
        <v>2020</v>
      </c>
      <c r="D53" s="133">
        <f t="shared" si="0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34">
        <v>0</v>
      </c>
      <c r="P53" s="131"/>
      <c r="Q53" s="131"/>
      <c r="R53" s="131"/>
      <c r="S53" s="131"/>
      <c r="T53" s="131"/>
      <c r="U53" s="264"/>
      <c r="V53" s="261"/>
    </row>
    <row r="54" spans="1:22" ht="14.25">
      <c r="A54" s="65"/>
      <c r="B54" s="135" t="s">
        <v>219</v>
      </c>
      <c r="C54" s="89">
        <v>2017</v>
      </c>
      <c r="D54" s="90">
        <f t="shared" si="0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90">
        <f>O46</f>
        <v>0</v>
      </c>
      <c r="P54" s="65"/>
      <c r="Q54" s="65"/>
      <c r="R54" s="65"/>
      <c r="S54" s="65"/>
      <c r="T54" s="65"/>
      <c r="U54" s="264"/>
      <c r="V54" s="261"/>
    </row>
    <row r="55" spans="1:22" ht="14.25">
      <c r="A55" s="65"/>
      <c r="B55" s="66"/>
      <c r="C55" s="89">
        <v>2018</v>
      </c>
      <c r="D55" s="90">
        <f t="shared" si="0"/>
        <v>70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0">
        <f>O51</f>
        <v>70</v>
      </c>
      <c r="P55" s="65"/>
      <c r="Q55" s="65"/>
      <c r="R55" s="65"/>
      <c r="S55" s="65"/>
      <c r="T55" s="65"/>
      <c r="U55" s="264"/>
      <c r="V55" s="261"/>
    </row>
    <row r="56" spans="1:22" ht="14.25">
      <c r="A56" s="65"/>
      <c r="B56" s="66"/>
      <c r="C56" s="89">
        <v>2019</v>
      </c>
      <c r="D56" s="90">
        <f>I56</f>
        <v>5000</v>
      </c>
      <c r="E56" s="91"/>
      <c r="F56" s="91"/>
      <c r="G56" s="91"/>
      <c r="H56" s="91"/>
      <c r="I56" s="91">
        <f>I48</f>
        <v>5000</v>
      </c>
      <c r="J56" s="91"/>
      <c r="K56" s="91"/>
      <c r="L56" s="91"/>
      <c r="M56" s="91"/>
      <c r="N56" s="91"/>
      <c r="O56" s="90">
        <v>0</v>
      </c>
      <c r="P56" s="65"/>
      <c r="Q56" s="65"/>
      <c r="R56" s="65"/>
      <c r="S56" s="65"/>
      <c r="T56" s="65"/>
      <c r="U56" s="264"/>
      <c r="V56" s="261"/>
    </row>
    <row r="57" spans="1:22" ht="14.25">
      <c r="A57" s="65"/>
      <c r="B57" s="66"/>
      <c r="C57" s="89">
        <v>2020</v>
      </c>
      <c r="D57" s="90">
        <f>O57+I57</f>
        <v>4000</v>
      </c>
      <c r="E57" s="91"/>
      <c r="F57" s="91"/>
      <c r="G57" s="91"/>
      <c r="H57" s="91"/>
      <c r="I57" s="91">
        <f>I49</f>
        <v>4000</v>
      </c>
      <c r="J57" s="91"/>
      <c r="K57" s="91"/>
      <c r="L57" s="91"/>
      <c r="M57" s="91"/>
      <c r="N57" s="91"/>
      <c r="O57" s="90">
        <v>0</v>
      </c>
      <c r="P57" s="65"/>
      <c r="Q57" s="65"/>
      <c r="R57" s="65"/>
      <c r="S57" s="65"/>
      <c r="T57" s="65"/>
      <c r="U57" s="265"/>
      <c r="V57" s="262"/>
    </row>
    <row r="58" spans="1:22" ht="14.25">
      <c r="A58" s="65"/>
      <c r="B58" s="66" t="s">
        <v>98</v>
      </c>
      <c r="C58" s="89">
        <v>2017</v>
      </c>
      <c r="D58" s="90">
        <f t="shared" si="0"/>
        <v>358.5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90">
        <f>O54+O38</f>
        <v>358.5</v>
      </c>
      <c r="P58" s="65"/>
      <c r="Q58" s="65"/>
      <c r="R58" s="65"/>
      <c r="S58" s="65"/>
      <c r="T58" s="65"/>
      <c r="U58" s="61"/>
      <c r="V58" s="65"/>
    </row>
    <row r="59" spans="1:22" ht="14.25">
      <c r="A59" s="65"/>
      <c r="B59" s="66"/>
      <c r="C59" s="89">
        <v>2018</v>
      </c>
      <c r="D59" s="90">
        <f t="shared" si="0"/>
        <v>428.5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0">
        <f>O55+O39</f>
        <v>428.5</v>
      </c>
      <c r="P59" s="65"/>
      <c r="Q59" s="65"/>
      <c r="R59" s="65"/>
      <c r="S59" s="65"/>
      <c r="T59" s="65"/>
      <c r="U59" s="61"/>
      <c r="V59" s="65"/>
    </row>
    <row r="60" spans="1:22" ht="14.25">
      <c r="A60" s="65"/>
      <c r="B60" s="66"/>
      <c r="C60" s="89">
        <v>2019</v>
      </c>
      <c r="D60" s="90">
        <f>O60+I60</f>
        <v>5358.5</v>
      </c>
      <c r="E60" s="91"/>
      <c r="F60" s="91"/>
      <c r="G60" s="91"/>
      <c r="H60" s="91"/>
      <c r="I60" s="91">
        <f>I56</f>
        <v>5000</v>
      </c>
      <c r="J60" s="91"/>
      <c r="K60" s="91"/>
      <c r="L60" s="91"/>
      <c r="M60" s="91"/>
      <c r="N60" s="91"/>
      <c r="O60" s="90">
        <f>O56+O40</f>
        <v>358.5</v>
      </c>
      <c r="P60" s="65"/>
      <c r="Q60" s="65"/>
      <c r="R60" s="65"/>
      <c r="S60" s="65"/>
      <c r="T60" s="65"/>
      <c r="U60" s="61"/>
      <c r="V60" s="65"/>
    </row>
    <row r="61" spans="1:22" ht="14.25">
      <c r="A61" s="65"/>
      <c r="B61" s="66"/>
      <c r="C61" s="89">
        <v>2020</v>
      </c>
      <c r="D61" s="90">
        <f>O61+I61</f>
        <v>4358.5</v>
      </c>
      <c r="E61" s="91"/>
      <c r="F61" s="91"/>
      <c r="G61" s="91"/>
      <c r="H61" s="91"/>
      <c r="I61" s="91">
        <f>I57</f>
        <v>4000</v>
      </c>
      <c r="J61" s="91"/>
      <c r="K61" s="91"/>
      <c r="L61" s="91"/>
      <c r="M61" s="91"/>
      <c r="N61" s="91"/>
      <c r="O61" s="90">
        <f>O57+O41</f>
        <v>358.5</v>
      </c>
      <c r="P61" s="65"/>
      <c r="Q61" s="65"/>
      <c r="R61" s="65"/>
      <c r="S61" s="65"/>
      <c r="T61" s="65"/>
      <c r="U61" s="45"/>
      <c r="V61" s="65"/>
    </row>
    <row r="62" spans="1:22" ht="14.25">
      <c r="A62" s="88"/>
      <c r="B62" s="88"/>
      <c r="C62" s="92" t="s">
        <v>182</v>
      </c>
      <c r="D62" s="94">
        <f>O62+I62</f>
        <v>10504</v>
      </c>
      <c r="E62" s="93"/>
      <c r="F62" s="93"/>
      <c r="G62" s="93"/>
      <c r="H62" s="93"/>
      <c r="I62" s="94">
        <f>I58+I59+I60+I61</f>
        <v>9000</v>
      </c>
      <c r="J62" s="93"/>
      <c r="K62" s="93"/>
      <c r="L62" s="93"/>
      <c r="M62" s="93"/>
      <c r="N62" s="93"/>
      <c r="O62" s="94">
        <f>O61+O60+O59+O58</f>
        <v>1504</v>
      </c>
      <c r="P62" s="88"/>
      <c r="Q62" s="88"/>
      <c r="R62" s="88"/>
      <c r="S62" s="88"/>
      <c r="T62" s="88"/>
      <c r="U62" s="88"/>
      <c r="V62" s="88"/>
    </row>
  </sheetData>
  <sheetProtection/>
  <mergeCells count="61">
    <mergeCell ref="G9:O9"/>
    <mergeCell ref="E9:E12"/>
    <mergeCell ref="G10:J10"/>
    <mergeCell ref="O10:O12"/>
    <mergeCell ref="G11:G12"/>
    <mergeCell ref="H11:I11"/>
    <mergeCell ref="V34:V37"/>
    <mergeCell ref="B46:B49"/>
    <mergeCell ref="A44:A45"/>
    <mergeCell ref="B44:V45"/>
    <mergeCell ref="A46:A49"/>
    <mergeCell ref="A34:A37"/>
    <mergeCell ref="B34:B37"/>
    <mergeCell ref="U34:U37"/>
    <mergeCell ref="L36:N36"/>
    <mergeCell ref="P35:T37"/>
    <mergeCell ref="A26:A29"/>
    <mergeCell ref="B26:B29"/>
    <mergeCell ref="T26:U29"/>
    <mergeCell ref="V26:V29"/>
    <mergeCell ref="A30:A33"/>
    <mergeCell ref="B30:B33"/>
    <mergeCell ref="U30:U33"/>
    <mergeCell ref="V30:V33"/>
    <mergeCell ref="V17:V20"/>
    <mergeCell ref="K32:N32"/>
    <mergeCell ref="S21:U25"/>
    <mergeCell ref="V21:V25"/>
    <mergeCell ref="C22:C23"/>
    <mergeCell ref="O22:O23"/>
    <mergeCell ref="P22:P23"/>
    <mergeCell ref="B1:L1"/>
    <mergeCell ref="B2:L2"/>
    <mergeCell ref="K3:L3"/>
    <mergeCell ref="K4:L4"/>
    <mergeCell ref="L35:N35"/>
    <mergeCell ref="K31:N31"/>
    <mergeCell ref="K33:N33"/>
    <mergeCell ref="A14:V14"/>
    <mergeCell ref="D22:D23"/>
    <mergeCell ref="J20:N20"/>
    <mergeCell ref="A21:A25"/>
    <mergeCell ref="B21:B25"/>
    <mergeCell ref="P8:P12"/>
    <mergeCell ref="B17:B20"/>
    <mergeCell ref="A17:A20"/>
    <mergeCell ref="A15:V15"/>
    <mergeCell ref="A16:V16"/>
    <mergeCell ref="Q13:U13"/>
    <mergeCell ref="U8:U12"/>
    <mergeCell ref="U17:U20"/>
    <mergeCell ref="A43:V43"/>
    <mergeCell ref="B50:B53"/>
    <mergeCell ref="U46:U57"/>
    <mergeCell ref="V46:V57"/>
    <mergeCell ref="V8:V12"/>
    <mergeCell ref="A8:A12"/>
    <mergeCell ref="B8:B12"/>
    <mergeCell ref="C8:C12"/>
    <mergeCell ref="D8:D12"/>
    <mergeCell ref="E8:O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60" zoomScaleNormal="70" zoomScalePageLayoutView="0" workbookViewId="0" topLeftCell="A1">
      <selection activeCell="L4" sqref="L4:M4"/>
    </sheetView>
  </sheetViews>
  <sheetFormatPr defaultColWidth="9.140625" defaultRowHeight="15"/>
  <cols>
    <col min="1" max="1" width="7.140625" style="0" customWidth="1"/>
    <col min="2" max="2" width="44.57421875" style="0" customWidth="1"/>
    <col min="3" max="3" width="12.140625" style="0" customWidth="1"/>
    <col min="4" max="7" width="12.8515625" style="0" customWidth="1"/>
    <col min="8" max="8" width="17.57421875" style="0" customWidth="1"/>
    <col min="9" max="9" width="14.421875" style="0" customWidth="1"/>
    <col min="10" max="10" width="12.57421875" style="0" customWidth="1"/>
    <col min="12" max="12" width="13.00390625" style="0" customWidth="1"/>
    <col min="13" max="13" width="33.421875" style="0" customWidth="1"/>
  </cols>
  <sheetData>
    <row r="1" spans="1:13" ht="15">
      <c r="A1" s="187"/>
      <c r="B1" s="302" t="s">
        <v>178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>
      <c r="A2" s="187"/>
      <c r="B2" s="302" t="s">
        <v>168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9.5" customHeigh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302" t="s">
        <v>169</v>
      </c>
      <c r="M3" s="302"/>
    </row>
    <row r="4" spans="1:13" ht="16.5" customHeight="1">
      <c r="A4" s="185"/>
      <c r="B4" s="187"/>
      <c r="C4" s="187"/>
      <c r="D4" s="187"/>
      <c r="E4" s="188"/>
      <c r="F4" s="188"/>
      <c r="G4" s="188"/>
      <c r="H4" s="187"/>
      <c r="I4" s="189"/>
      <c r="J4" s="187"/>
      <c r="K4" s="187"/>
      <c r="L4" s="302" t="s">
        <v>233</v>
      </c>
      <c r="M4" s="302"/>
    </row>
    <row r="5" spans="1:13" ht="16.5" customHeight="1">
      <c r="A5" s="185"/>
      <c r="B5" s="187"/>
      <c r="C5" s="187"/>
      <c r="D5" s="187"/>
      <c r="E5" s="188"/>
      <c r="F5" s="188"/>
      <c r="G5" s="188"/>
      <c r="H5" s="187"/>
      <c r="I5" s="189"/>
      <c r="J5" s="187"/>
      <c r="K5" s="187"/>
      <c r="L5" s="186"/>
      <c r="M5" s="186"/>
    </row>
    <row r="6" spans="1:13" ht="1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15" customHeight="1">
      <c r="A7" s="306" t="s">
        <v>161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</row>
    <row r="8" spans="1:13" ht="21.75" customHeight="1">
      <c r="A8" s="291" t="s">
        <v>0</v>
      </c>
      <c r="B8" s="291" t="s">
        <v>1</v>
      </c>
      <c r="C8" s="291" t="s">
        <v>2</v>
      </c>
      <c r="D8" s="291" t="s">
        <v>80</v>
      </c>
      <c r="E8" s="291" t="s">
        <v>81</v>
      </c>
      <c r="F8" s="291"/>
      <c r="G8" s="291"/>
      <c r="H8" s="291"/>
      <c r="I8" s="291"/>
      <c r="J8" s="296" t="s">
        <v>23</v>
      </c>
      <c r="K8" s="291" t="s">
        <v>72</v>
      </c>
      <c r="L8" s="291"/>
      <c r="M8" s="291" t="s">
        <v>73</v>
      </c>
    </row>
    <row r="9" spans="1:13" ht="15" customHeight="1">
      <c r="A9" s="291"/>
      <c r="B9" s="291"/>
      <c r="C9" s="291"/>
      <c r="D9" s="291"/>
      <c r="E9" s="291"/>
      <c r="F9" s="291"/>
      <c r="G9" s="291"/>
      <c r="H9" s="291"/>
      <c r="I9" s="291"/>
      <c r="J9" s="297"/>
      <c r="K9" s="291"/>
      <c r="L9" s="291"/>
      <c r="M9" s="291"/>
    </row>
    <row r="10" spans="1:13" ht="30" customHeight="1">
      <c r="A10" s="291"/>
      <c r="B10" s="291"/>
      <c r="C10" s="291"/>
      <c r="D10" s="291"/>
      <c r="E10" s="291" t="s">
        <v>22</v>
      </c>
      <c r="F10" s="292" t="s">
        <v>6</v>
      </c>
      <c r="G10" s="292"/>
      <c r="H10" s="292"/>
      <c r="I10" s="292"/>
      <c r="J10" s="297"/>
      <c r="K10" s="291"/>
      <c r="L10" s="291"/>
      <c r="M10" s="291"/>
    </row>
    <row r="11" spans="1:13" ht="15" customHeight="1">
      <c r="A11" s="291"/>
      <c r="B11" s="291"/>
      <c r="C11" s="291"/>
      <c r="D11" s="291"/>
      <c r="E11" s="291"/>
      <c r="F11" s="291" t="s">
        <v>225</v>
      </c>
      <c r="G11" s="291"/>
      <c r="H11" s="291"/>
      <c r="I11" s="291" t="s">
        <v>25</v>
      </c>
      <c r="J11" s="297"/>
      <c r="K11" s="291"/>
      <c r="L11" s="291"/>
      <c r="M11" s="291"/>
    </row>
    <row r="12" spans="1:13" ht="15" customHeight="1">
      <c r="A12" s="291"/>
      <c r="B12" s="291"/>
      <c r="C12" s="291"/>
      <c r="D12" s="291"/>
      <c r="E12" s="291"/>
      <c r="F12" s="291" t="s">
        <v>226</v>
      </c>
      <c r="G12" s="291" t="s">
        <v>221</v>
      </c>
      <c r="H12" s="291"/>
      <c r="I12" s="291"/>
      <c r="J12" s="297"/>
      <c r="K12" s="291"/>
      <c r="L12" s="291"/>
      <c r="M12" s="291"/>
    </row>
    <row r="13" spans="1:13" ht="94.5" customHeight="1">
      <c r="A13" s="291"/>
      <c r="B13" s="291"/>
      <c r="C13" s="291"/>
      <c r="D13" s="291"/>
      <c r="E13" s="292"/>
      <c r="F13" s="291"/>
      <c r="G13" s="193" t="s">
        <v>227</v>
      </c>
      <c r="H13" s="193" t="s">
        <v>228</v>
      </c>
      <c r="I13" s="291"/>
      <c r="J13" s="298"/>
      <c r="K13" s="291"/>
      <c r="L13" s="291"/>
      <c r="M13" s="291"/>
    </row>
    <row r="14" spans="1:13" ht="15">
      <c r="A14" s="160">
        <v>1</v>
      </c>
      <c r="B14" s="160">
        <v>2</v>
      </c>
      <c r="C14" s="160">
        <v>3</v>
      </c>
      <c r="D14" s="160">
        <v>4</v>
      </c>
      <c r="E14" s="160">
        <v>5</v>
      </c>
      <c r="F14" s="160">
        <v>6</v>
      </c>
      <c r="G14" s="160">
        <v>7</v>
      </c>
      <c r="H14" s="160">
        <v>8</v>
      </c>
      <c r="I14" s="160">
        <v>9</v>
      </c>
      <c r="J14" s="160">
        <v>10</v>
      </c>
      <c r="K14" s="291">
        <v>11</v>
      </c>
      <c r="L14" s="291"/>
      <c r="M14" s="160">
        <v>12</v>
      </c>
    </row>
    <row r="15" spans="1:13" ht="15">
      <c r="A15" s="295" t="s">
        <v>74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</row>
    <row r="16" spans="1:16" ht="37.5" customHeight="1">
      <c r="A16" s="290" t="s">
        <v>118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P16" t="s">
        <v>41</v>
      </c>
    </row>
    <row r="17" spans="1:13" ht="37.5" customHeight="1">
      <c r="A17" s="299" t="s">
        <v>9</v>
      </c>
      <c r="B17" s="299" t="s">
        <v>122</v>
      </c>
      <c r="C17" s="160">
        <v>2017</v>
      </c>
      <c r="D17" s="36">
        <v>4</v>
      </c>
      <c r="E17" s="36"/>
      <c r="F17" s="36"/>
      <c r="G17" s="36"/>
      <c r="H17" s="36"/>
      <c r="I17" s="36">
        <v>4</v>
      </c>
      <c r="J17" s="161"/>
      <c r="K17" s="284" t="s">
        <v>75</v>
      </c>
      <c r="L17" s="296"/>
      <c r="M17" s="303" t="s">
        <v>123</v>
      </c>
    </row>
    <row r="18" spans="1:13" ht="39" customHeight="1">
      <c r="A18" s="300"/>
      <c r="B18" s="300"/>
      <c r="C18" s="160">
        <v>2018</v>
      </c>
      <c r="D18" s="35">
        <f>SUM(E18:I18)</f>
        <v>4</v>
      </c>
      <c r="E18" s="36"/>
      <c r="F18" s="36"/>
      <c r="G18" s="36"/>
      <c r="H18" s="191"/>
      <c r="I18" s="35">
        <v>4</v>
      </c>
      <c r="J18" s="293"/>
      <c r="K18" s="285"/>
      <c r="L18" s="297"/>
      <c r="M18" s="304"/>
    </row>
    <row r="19" spans="1:13" ht="39" customHeight="1">
      <c r="A19" s="300"/>
      <c r="B19" s="300"/>
      <c r="C19" s="160">
        <v>2019</v>
      </c>
      <c r="D19" s="36">
        <f>SUM(E19:I19)</f>
        <v>4</v>
      </c>
      <c r="E19" s="36"/>
      <c r="F19" s="36"/>
      <c r="G19" s="36"/>
      <c r="H19" s="191"/>
      <c r="I19" s="36">
        <v>4</v>
      </c>
      <c r="J19" s="293"/>
      <c r="K19" s="285"/>
      <c r="L19" s="297"/>
      <c r="M19" s="304"/>
    </row>
    <row r="20" spans="1:13" ht="38.25" customHeight="1">
      <c r="A20" s="301"/>
      <c r="B20" s="301"/>
      <c r="C20" s="163">
        <v>2020</v>
      </c>
      <c r="D20" s="37">
        <f>SUM(E20:I20)</f>
        <v>4</v>
      </c>
      <c r="E20" s="37"/>
      <c r="F20" s="37"/>
      <c r="G20" s="37"/>
      <c r="H20" s="192"/>
      <c r="I20" s="37">
        <v>4</v>
      </c>
      <c r="J20" s="294"/>
      <c r="K20" s="286"/>
      <c r="L20" s="298"/>
      <c r="M20" s="305"/>
    </row>
    <row r="21" spans="1:13" ht="15.75" customHeight="1">
      <c r="A21" s="314" t="s">
        <v>124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6"/>
    </row>
    <row r="22" spans="1:13" ht="32.25" customHeight="1">
      <c r="A22" s="284" t="s">
        <v>121</v>
      </c>
      <c r="B22" s="287" t="s">
        <v>125</v>
      </c>
      <c r="C22" s="42">
        <v>2017</v>
      </c>
      <c r="D22" s="41">
        <v>1.5</v>
      </c>
      <c r="E22" s="42"/>
      <c r="F22" s="42"/>
      <c r="G22" s="42"/>
      <c r="H22" s="42"/>
      <c r="I22" s="41">
        <v>1.5</v>
      </c>
      <c r="J22" s="303"/>
      <c r="K22" s="284" t="s">
        <v>78</v>
      </c>
      <c r="L22" s="287"/>
      <c r="M22" s="299" t="s">
        <v>145</v>
      </c>
    </row>
    <row r="23" spans="1:16" ht="36" customHeight="1">
      <c r="A23" s="285"/>
      <c r="B23" s="288"/>
      <c r="C23" s="160">
        <v>2018</v>
      </c>
      <c r="D23" s="36">
        <f>SUM(E23:I23)</f>
        <v>1.5</v>
      </c>
      <c r="E23" s="36"/>
      <c r="F23" s="36"/>
      <c r="G23" s="36"/>
      <c r="H23" s="41"/>
      <c r="I23" s="36">
        <v>1.5</v>
      </c>
      <c r="J23" s="304"/>
      <c r="K23" s="285"/>
      <c r="L23" s="288"/>
      <c r="M23" s="300"/>
      <c r="N23" t="s">
        <v>41</v>
      </c>
      <c r="P23" t="s">
        <v>41</v>
      </c>
    </row>
    <row r="24" spans="1:13" ht="35.25" customHeight="1">
      <c r="A24" s="285"/>
      <c r="B24" s="288"/>
      <c r="C24" s="160">
        <v>2019</v>
      </c>
      <c r="D24" s="36">
        <f>SUM(E24:I24)</f>
        <v>1.5</v>
      </c>
      <c r="E24" s="36"/>
      <c r="F24" s="36"/>
      <c r="G24" s="36"/>
      <c r="H24" s="41"/>
      <c r="I24" s="36">
        <v>1.5</v>
      </c>
      <c r="J24" s="304"/>
      <c r="K24" s="285"/>
      <c r="L24" s="288"/>
      <c r="M24" s="300"/>
    </row>
    <row r="25" spans="1:13" ht="51" customHeight="1">
      <c r="A25" s="286"/>
      <c r="B25" s="289"/>
      <c r="C25" s="163">
        <v>2020</v>
      </c>
      <c r="D25" s="36">
        <f>SUM(E25:I25)</f>
        <v>1.5</v>
      </c>
      <c r="E25" s="36"/>
      <c r="F25" s="36"/>
      <c r="G25" s="36"/>
      <c r="H25" s="41"/>
      <c r="I25" s="36">
        <v>1.5</v>
      </c>
      <c r="J25" s="305"/>
      <c r="K25" s="286"/>
      <c r="L25" s="289"/>
      <c r="M25" s="301"/>
    </row>
    <row r="26" spans="1:13" ht="15.75" customHeight="1">
      <c r="A26" s="314" t="s">
        <v>126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6"/>
    </row>
    <row r="27" spans="1:13" ht="32.25" customHeight="1">
      <c r="A27" s="291" t="s">
        <v>127</v>
      </c>
      <c r="B27" s="287" t="s">
        <v>128</v>
      </c>
      <c r="C27" s="42">
        <v>2017</v>
      </c>
      <c r="D27" s="41">
        <f>I27</f>
        <v>7.6</v>
      </c>
      <c r="E27" s="41"/>
      <c r="F27" s="41"/>
      <c r="G27" s="41"/>
      <c r="H27" s="41"/>
      <c r="I27" s="41">
        <v>7.6</v>
      </c>
      <c r="J27" s="292"/>
      <c r="K27" s="291" t="s">
        <v>75</v>
      </c>
      <c r="L27" s="291"/>
      <c r="M27" s="296" t="s">
        <v>129</v>
      </c>
    </row>
    <row r="28" spans="1:14" ht="35.25" customHeight="1">
      <c r="A28" s="291"/>
      <c r="B28" s="288"/>
      <c r="C28" s="160">
        <v>2018</v>
      </c>
      <c r="D28" s="36">
        <f aca="true" t="shared" si="0" ref="D28:D66">SUM(E28:I28)</f>
        <v>7.6</v>
      </c>
      <c r="E28" s="36"/>
      <c r="F28" s="36"/>
      <c r="G28" s="36"/>
      <c r="H28" s="41"/>
      <c r="I28" s="36">
        <v>7.6</v>
      </c>
      <c r="J28" s="292"/>
      <c r="K28" s="291"/>
      <c r="L28" s="291"/>
      <c r="M28" s="297"/>
      <c r="N28" t="s">
        <v>41</v>
      </c>
    </row>
    <row r="29" spans="1:15" ht="35.25" customHeight="1">
      <c r="A29" s="291"/>
      <c r="B29" s="288"/>
      <c r="C29" s="160">
        <v>2019</v>
      </c>
      <c r="D29" s="36">
        <f t="shared" si="0"/>
        <v>7.6</v>
      </c>
      <c r="E29" s="36"/>
      <c r="F29" s="36"/>
      <c r="G29" s="36"/>
      <c r="H29" s="41"/>
      <c r="I29" s="36">
        <v>7.6</v>
      </c>
      <c r="J29" s="292"/>
      <c r="K29" s="291"/>
      <c r="L29" s="291"/>
      <c r="M29" s="297"/>
      <c r="O29" s="10"/>
    </row>
    <row r="30" spans="1:20" ht="35.25" customHeight="1">
      <c r="A30" s="291"/>
      <c r="B30" s="289"/>
      <c r="C30" s="163">
        <v>2020</v>
      </c>
      <c r="D30" s="36">
        <f t="shared" si="0"/>
        <v>7.6</v>
      </c>
      <c r="E30" s="36"/>
      <c r="F30" s="36"/>
      <c r="G30" s="36"/>
      <c r="H30" s="41"/>
      <c r="I30" s="36">
        <v>7.6</v>
      </c>
      <c r="J30" s="292"/>
      <c r="K30" s="291"/>
      <c r="L30" s="291"/>
      <c r="M30" s="297"/>
      <c r="T30" t="s">
        <v>41</v>
      </c>
    </row>
    <row r="31" spans="1:13" ht="35.25" customHeight="1">
      <c r="A31" s="299" t="s">
        <v>66</v>
      </c>
      <c r="B31" s="299" t="s">
        <v>130</v>
      </c>
      <c r="C31" s="163">
        <v>2017</v>
      </c>
      <c r="D31" s="36">
        <f>I31</f>
        <v>6.4</v>
      </c>
      <c r="E31" s="36"/>
      <c r="F31" s="36"/>
      <c r="G31" s="36"/>
      <c r="H31" s="41"/>
      <c r="I31" s="36">
        <v>6.4</v>
      </c>
      <c r="J31" s="303"/>
      <c r="K31" s="284" t="s">
        <v>75</v>
      </c>
      <c r="L31" s="296"/>
      <c r="M31" s="297"/>
    </row>
    <row r="32" spans="1:17" ht="35.25" customHeight="1">
      <c r="A32" s="300"/>
      <c r="B32" s="300"/>
      <c r="C32" s="160">
        <v>2018</v>
      </c>
      <c r="D32" s="36">
        <f t="shared" si="0"/>
        <v>3</v>
      </c>
      <c r="E32" s="36"/>
      <c r="F32" s="36"/>
      <c r="G32" s="36"/>
      <c r="H32" s="41"/>
      <c r="I32" s="36">
        <v>3</v>
      </c>
      <c r="J32" s="304"/>
      <c r="K32" s="285"/>
      <c r="L32" s="297"/>
      <c r="M32" s="297"/>
      <c r="Q32" t="s">
        <v>41</v>
      </c>
    </row>
    <row r="33" spans="1:13" ht="35.25" customHeight="1">
      <c r="A33" s="300"/>
      <c r="B33" s="300"/>
      <c r="C33" s="160">
        <v>2019</v>
      </c>
      <c r="D33" s="36">
        <f t="shared" si="0"/>
        <v>3</v>
      </c>
      <c r="E33" s="36"/>
      <c r="F33" s="36"/>
      <c r="G33" s="36"/>
      <c r="H33" s="41"/>
      <c r="I33" s="36">
        <v>3</v>
      </c>
      <c r="J33" s="304"/>
      <c r="K33" s="285"/>
      <c r="L33" s="297"/>
      <c r="M33" s="297"/>
    </row>
    <row r="34" spans="1:13" ht="35.25" customHeight="1">
      <c r="A34" s="301"/>
      <c r="B34" s="301"/>
      <c r="C34" s="163">
        <v>2020</v>
      </c>
      <c r="D34" s="36">
        <f t="shared" si="0"/>
        <v>3</v>
      </c>
      <c r="E34" s="36"/>
      <c r="F34" s="36"/>
      <c r="G34" s="36"/>
      <c r="H34" s="41"/>
      <c r="I34" s="36">
        <v>3</v>
      </c>
      <c r="J34" s="305"/>
      <c r="K34" s="286"/>
      <c r="L34" s="298"/>
      <c r="M34" s="297"/>
    </row>
    <row r="35" spans="1:13" ht="35.25" customHeight="1">
      <c r="A35" s="299" t="s">
        <v>131</v>
      </c>
      <c r="B35" s="299" t="s">
        <v>132</v>
      </c>
      <c r="C35" s="163">
        <v>2017</v>
      </c>
      <c r="D35" s="36">
        <f>I35</f>
        <v>0</v>
      </c>
      <c r="E35" s="36"/>
      <c r="F35" s="36"/>
      <c r="G35" s="36"/>
      <c r="H35" s="41"/>
      <c r="I35" s="36">
        <v>0</v>
      </c>
      <c r="J35" s="166"/>
      <c r="K35" s="284" t="s">
        <v>75</v>
      </c>
      <c r="L35" s="296"/>
      <c r="M35" s="297"/>
    </row>
    <row r="36" spans="1:13" ht="35.25" customHeight="1">
      <c r="A36" s="300"/>
      <c r="B36" s="300"/>
      <c r="C36" s="160">
        <v>2018</v>
      </c>
      <c r="D36" s="36">
        <f t="shared" si="0"/>
        <v>2.4</v>
      </c>
      <c r="E36" s="36"/>
      <c r="F36" s="36"/>
      <c r="G36" s="36"/>
      <c r="H36" s="41"/>
      <c r="I36" s="36">
        <v>2.4</v>
      </c>
      <c r="J36" s="293"/>
      <c r="K36" s="285"/>
      <c r="L36" s="297"/>
      <c r="M36" s="297"/>
    </row>
    <row r="37" spans="1:18" ht="35.25" customHeight="1">
      <c r="A37" s="300"/>
      <c r="B37" s="300"/>
      <c r="C37" s="160">
        <v>2019</v>
      </c>
      <c r="D37" s="36">
        <f t="shared" si="0"/>
        <v>2.4</v>
      </c>
      <c r="E37" s="36"/>
      <c r="F37" s="36"/>
      <c r="G37" s="36"/>
      <c r="H37" s="191"/>
      <c r="I37" s="36">
        <v>2.4</v>
      </c>
      <c r="J37" s="293"/>
      <c r="K37" s="285"/>
      <c r="L37" s="297"/>
      <c r="M37" s="297"/>
      <c r="Q37" t="s">
        <v>41</v>
      </c>
      <c r="R37" t="s">
        <v>41</v>
      </c>
    </row>
    <row r="38" spans="1:13" ht="35.25" customHeight="1">
      <c r="A38" s="301"/>
      <c r="B38" s="301"/>
      <c r="C38" s="163">
        <v>2020</v>
      </c>
      <c r="D38" s="36">
        <f t="shared" si="0"/>
        <v>2.4</v>
      </c>
      <c r="E38" s="36"/>
      <c r="F38" s="36"/>
      <c r="G38" s="36"/>
      <c r="H38" s="191"/>
      <c r="I38" s="36">
        <v>2.4</v>
      </c>
      <c r="J38" s="293"/>
      <c r="K38" s="286"/>
      <c r="L38" s="298"/>
      <c r="M38" s="297"/>
    </row>
    <row r="39" spans="1:13" ht="35.25" customHeight="1">
      <c r="A39" s="299" t="s">
        <v>133</v>
      </c>
      <c r="B39" s="299" t="s">
        <v>134</v>
      </c>
      <c r="C39" s="163">
        <v>2017</v>
      </c>
      <c r="D39" s="36">
        <f>I39</f>
        <v>1.2</v>
      </c>
      <c r="E39" s="36"/>
      <c r="F39" s="36"/>
      <c r="G39" s="36"/>
      <c r="H39" s="191"/>
      <c r="I39" s="36">
        <v>1.2</v>
      </c>
      <c r="J39" s="303"/>
      <c r="K39" s="284" t="s">
        <v>75</v>
      </c>
      <c r="L39" s="296"/>
      <c r="M39" s="297"/>
    </row>
    <row r="40" spans="1:13" ht="35.25" customHeight="1">
      <c r="A40" s="300"/>
      <c r="B40" s="300"/>
      <c r="C40" s="160">
        <v>2018</v>
      </c>
      <c r="D40" s="36">
        <f t="shared" si="0"/>
        <v>2.2</v>
      </c>
      <c r="E40" s="36"/>
      <c r="F40" s="36"/>
      <c r="G40" s="36"/>
      <c r="H40" s="191"/>
      <c r="I40" s="36">
        <v>2.2</v>
      </c>
      <c r="J40" s="304"/>
      <c r="K40" s="285"/>
      <c r="L40" s="297"/>
      <c r="M40" s="297"/>
    </row>
    <row r="41" spans="1:13" ht="35.25" customHeight="1">
      <c r="A41" s="300"/>
      <c r="B41" s="300"/>
      <c r="C41" s="160">
        <v>2019</v>
      </c>
      <c r="D41" s="36">
        <f t="shared" si="0"/>
        <v>2.2</v>
      </c>
      <c r="E41" s="36"/>
      <c r="F41" s="36"/>
      <c r="G41" s="36"/>
      <c r="H41" s="191"/>
      <c r="I41" s="36">
        <v>2.2</v>
      </c>
      <c r="J41" s="304"/>
      <c r="K41" s="285"/>
      <c r="L41" s="297"/>
      <c r="M41" s="297"/>
    </row>
    <row r="42" spans="1:21" ht="35.25" customHeight="1">
      <c r="A42" s="301"/>
      <c r="B42" s="301"/>
      <c r="C42" s="163">
        <v>2020</v>
      </c>
      <c r="D42" s="36">
        <f t="shared" si="0"/>
        <v>2.2</v>
      </c>
      <c r="E42" s="36"/>
      <c r="F42" s="36"/>
      <c r="G42" s="36"/>
      <c r="H42" s="191"/>
      <c r="I42" s="36">
        <v>2.2</v>
      </c>
      <c r="J42" s="305"/>
      <c r="K42" s="286"/>
      <c r="L42" s="298"/>
      <c r="M42" s="297"/>
      <c r="U42" t="s">
        <v>41</v>
      </c>
    </row>
    <row r="43" spans="1:13" ht="35.25" customHeight="1">
      <c r="A43" s="299" t="s">
        <v>135</v>
      </c>
      <c r="B43" s="299" t="s">
        <v>136</v>
      </c>
      <c r="C43" s="163">
        <v>2017</v>
      </c>
      <c r="D43" s="36">
        <f>I43</f>
        <v>0</v>
      </c>
      <c r="E43" s="36"/>
      <c r="F43" s="36"/>
      <c r="G43" s="36"/>
      <c r="H43" s="191"/>
      <c r="I43" s="36">
        <v>0</v>
      </c>
      <c r="J43" s="303"/>
      <c r="K43" s="284" t="s">
        <v>75</v>
      </c>
      <c r="L43" s="296"/>
      <c r="M43" s="297"/>
    </row>
    <row r="44" spans="1:13" ht="35.25" customHeight="1">
      <c r="A44" s="300"/>
      <c r="B44" s="300"/>
      <c r="C44" s="160">
        <v>2018</v>
      </c>
      <c r="D44" s="36">
        <f t="shared" si="0"/>
        <v>0</v>
      </c>
      <c r="E44" s="36"/>
      <c r="F44" s="36"/>
      <c r="G44" s="36"/>
      <c r="H44" s="191"/>
      <c r="I44" s="36">
        <v>0</v>
      </c>
      <c r="J44" s="304"/>
      <c r="K44" s="285"/>
      <c r="L44" s="297"/>
      <c r="M44" s="297"/>
    </row>
    <row r="45" spans="1:13" ht="35.25" customHeight="1">
      <c r="A45" s="300"/>
      <c r="B45" s="300"/>
      <c r="C45" s="160">
        <v>2019</v>
      </c>
      <c r="D45" s="36">
        <f t="shared" si="0"/>
        <v>0</v>
      </c>
      <c r="E45" s="36"/>
      <c r="F45" s="36"/>
      <c r="G45" s="36"/>
      <c r="H45" s="191"/>
      <c r="I45" s="36">
        <v>0</v>
      </c>
      <c r="J45" s="304"/>
      <c r="K45" s="285"/>
      <c r="L45" s="297"/>
      <c r="M45" s="297"/>
    </row>
    <row r="46" spans="1:16" ht="35.25" customHeight="1">
      <c r="A46" s="301"/>
      <c r="B46" s="301"/>
      <c r="C46" s="163">
        <v>2020</v>
      </c>
      <c r="D46" s="36">
        <f t="shared" si="0"/>
        <v>0</v>
      </c>
      <c r="E46" s="36"/>
      <c r="F46" s="36"/>
      <c r="G46" s="36"/>
      <c r="H46" s="191"/>
      <c r="I46" s="36">
        <v>0</v>
      </c>
      <c r="J46" s="305"/>
      <c r="K46" s="286"/>
      <c r="L46" s="298"/>
      <c r="M46" s="297"/>
      <c r="P46" t="s">
        <v>41</v>
      </c>
    </row>
    <row r="47" spans="1:13" ht="35.25" customHeight="1">
      <c r="A47" s="299" t="s">
        <v>137</v>
      </c>
      <c r="B47" s="299" t="s">
        <v>138</v>
      </c>
      <c r="C47" s="163">
        <v>2017</v>
      </c>
      <c r="D47" s="36">
        <f>I47</f>
        <v>0</v>
      </c>
      <c r="E47" s="36"/>
      <c r="F47" s="36"/>
      <c r="G47" s="36"/>
      <c r="H47" s="191"/>
      <c r="I47" s="36">
        <v>0</v>
      </c>
      <c r="J47" s="303"/>
      <c r="K47" s="284" t="s">
        <v>75</v>
      </c>
      <c r="L47" s="296"/>
      <c r="M47" s="297"/>
    </row>
    <row r="48" spans="1:13" ht="35.25" customHeight="1">
      <c r="A48" s="300"/>
      <c r="B48" s="300"/>
      <c r="C48" s="160">
        <v>2018</v>
      </c>
      <c r="D48" s="36">
        <f t="shared" si="0"/>
        <v>0</v>
      </c>
      <c r="E48" s="36"/>
      <c r="F48" s="36"/>
      <c r="G48" s="36"/>
      <c r="H48" s="191"/>
      <c r="I48" s="36">
        <v>0</v>
      </c>
      <c r="J48" s="304"/>
      <c r="K48" s="285"/>
      <c r="L48" s="297"/>
      <c r="M48" s="297"/>
    </row>
    <row r="49" spans="1:15" ht="35.25" customHeight="1">
      <c r="A49" s="300"/>
      <c r="B49" s="300"/>
      <c r="C49" s="160">
        <v>2019</v>
      </c>
      <c r="D49" s="36">
        <f t="shared" si="0"/>
        <v>0</v>
      </c>
      <c r="E49" s="36"/>
      <c r="F49" s="36"/>
      <c r="G49" s="36"/>
      <c r="H49" s="191"/>
      <c r="I49" s="36">
        <v>0</v>
      </c>
      <c r="J49" s="304"/>
      <c r="K49" s="285"/>
      <c r="L49" s="297"/>
      <c r="M49" s="297"/>
      <c r="O49" t="s">
        <v>41</v>
      </c>
    </row>
    <row r="50" spans="1:13" ht="35.25" customHeight="1">
      <c r="A50" s="301"/>
      <c r="B50" s="301"/>
      <c r="C50" s="163">
        <v>2020</v>
      </c>
      <c r="D50" s="36">
        <f t="shared" si="0"/>
        <v>0</v>
      </c>
      <c r="E50" s="36"/>
      <c r="F50" s="36"/>
      <c r="G50" s="36"/>
      <c r="H50" s="191"/>
      <c r="I50" s="36">
        <v>0</v>
      </c>
      <c r="J50" s="305"/>
      <c r="K50" s="286"/>
      <c r="L50" s="298"/>
      <c r="M50" s="297"/>
    </row>
    <row r="51" spans="1:13" ht="35.25" customHeight="1">
      <c r="A51" s="299" t="s">
        <v>139</v>
      </c>
      <c r="B51" s="299" t="s">
        <v>140</v>
      </c>
      <c r="C51" s="163">
        <v>2017</v>
      </c>
      <c r="D51" s="36">
        <f>I51</f>
        <v>0</v>
      </c>
      <c r="E51" s="36"/>
      <c r="F51" s="36"/>
      <c r="G51" s="36"/>
      <c r="H51" s="191"/>
      <c r="I51" s="36">
        <v>0</v>
      </c>
      <c r="J51" s="303"/>
      <c r="K51" s="284" t="s">
        <v>75</v>
      </c>
      <c r="L51" s="296"/>
      <c r="M51" s="297"/>
    </row>
    <row r="52" spans="1:13" ht="35.25" customHeight="1">
      <c r="A52" s="300"/>
      <c r="B52" s="300"/>
      <c r="C52" s="160">
        <v>2018</v>
      </c>
      <c r="D52" s="36">
        <f t="shared" si="0"/>
        <v>0</v>
      </c>
      <c r="E52" s="36"/>
      <c r="F52" s="36"/>
      <c r="G52" s="36"/>
      <c r="H52" s="191"/>
      <c r="I52" s="36">
        <v>0</v>
      </c>
      <c r="J52" s="304"/>
      <c r="K52" s="285"/>
      <c r="L52" s="297"/>
      <c r="M52" s="297"/>
    </row>
    <row r="53" spans="1:15" ht="35.25" customHeight="1">
      <c r="A53" s="300"/>
      <c r="B53" s="300"/>
      <c r="C53" s="160">
        <v>2019</v>
      </c>
      <c r="D53" s="36">
        <f t="shared" si="0"/>
        <v>0</v>
      </c>
      <c r="E53" s="36"/>
      <c r="F53" s="36"/>
      <c r="G53" s="36"/>
      <c r="H53" s="191"/>
      <c r="I53" s="36">
        <v>0</v>
      </c>
      <c r="J53" s="304"/>
      <c r="K53" s="285"/>
      <c r="L53" s="297"/>
      <c r="M53" s="297"/>
      <c r="O53" t="s">
        <v>41</v>
      </c>
    </row>
    <row r="54" spans="1:13" ht="35.25" customHeight="1">
      <c r="A54" s="301"/>
      <c r="B54" s="301"/>
      <c r="C54" s="163">
        <v>2020</v>
      </c>
      <c r="D54" s="36">
        <f t="shared" si="0"/>
        <v>0</v>
      </c>
      <c r="E54" s="36"/>
      <c r="F54" s="36"/>
      <c r="G54" s="36"/>
      <c r="H54" s="191"/>
      <c r="I54" s="36">
        <v>0</v>
      </c>
      <c r="J54" s="305"/>
      <c r="K54" s="286"/>
      <c r="L54" s="298"/>
      <c r="M54" s="297"/>
    </row>
    <row r="55" spans="1:13" ht="35.25" customHeight="1">
      <c r="A55" s="299" t="s">
        <v>141</v>
      </c>
      <c r="B55" s="299" t="s">
        <v>142</v>
      </c>
      <c r="C55" s="163">
        <v>2017</v>
      </c>
      <c r="D55" s="36">
        <f>I55</f>
        <v>0</v>
      </c>
      <c r="E55" s="36"/>
      <c r="F55" s="36"/>
      <c r="G55" s="36"/>
      <c r="H55" s="191"/>
      <c r="I55" s="36">
        <v>0</v>
      </c>
      <c r="J55" s="303"/>
      <c r="K55" s="284" t="s">
        <v>75</v>
      </c>
      <c r="L55" s="296"/>
      <c r="M55" s="297"/>
    </row>
    <row r="56" spans="1:13" ht="35.25" customHeight="1">
      <c r="A56" s="300"/>
      <c r="B56" s="300"/>
      <c r="C56" s="160">
        <v>2018</v>
      </c>
      <c r="D56" s="36">
        <f t="shared" si="0"/>
        <v>0</v>
      </c>
      <c r="E56" s="36"/>
      <c r="F56" s="36"/>
      <c r="G56" s="36"/>
      <c r="H56" s="191"/>
      <c r="I56" s="36">
        <v>0</v>
      </c>
      <c r="J56" s="304"/>
      <c r="K56" s="285"/>
      <c r="L56" s="297"/>
      <c r="M56" s="297"/>
    </row>
    <row r="57" spans="1:14" ht="35.25" customHeight="1">
      <c r="A57" s="300"/>
      <c r="B57" s="300"/>
      <c r="C57" s="160">
        <v>2019</v>
      </c>
      <c r="D57" s="36">
        <f t="shared" si="0"/>
        <v>0</v>
      </c>
      <c r="E57" s="36"/>
      <c r="F57" s="36"/>
      <c r="G57" s="36"/>
      <c r="H57" s="191"/>
      <c r="I57" s="36">
        <v>0</v>
      </c>
      <c r="J57" s="304"/>
      <c r="K57" s="285"/>
      <c r="L57" s="297"/>
      <c r="M57" s="297"/>
      <c r="N57" t="s">
        <v>41</v>
      </c>
    </row>
    <row r="58" spans="1:13" ht="35.25" customHeight="1">
      <c r="A58" s="301"/>
      <c r="B58" s="301"/>
      <c r="C58" s="163">
        <v>2020</v>
      </c>
      <c r="D58" s="36">
        <f t="shared" si="0"/>
        <v>0</v>
      </c>
      <c r="E58" s="36"/>
      <c r="F58" s="36"/>
      <c r="G58" s="36"/>
      <c r="H58" s="191"/>
      <c r="I58" s="36">
        <v>0</v>
      </c>
      <c r="J58" s="305"/>
      <c r="K58" s="286"/>
      <c r="L58" s="298"/>
      <c r="M58" s="297"/>
    </row>
    <row r="59" spans="1:13" ht="35.25" customHeight="1">
      <c r="A59" s="299" t="s">
        <v>143</v>
      </c>
      <c r="B59" s="299" t="s">
        <v>144</v>
      </c>
      <c r="C59" s="163">
        <v>2017</v>
      </c>
      <c r="D59" s="36">
        <f>I59</f>
        <v>0</v>
      </c>
      <c r="E59" s="36"/>
      <c r="F59" s="36"/>
      <c r="G59" s="36"/>
      <c r="H59" s="191"/>
      <c r="I59" s="36">
        <v>0</v>
      </c>
      <c r="J59" s="303"/>
      <c r="K59" s="284" t="s">
        <v>75</v>
      </c>
      <c r="L59" s="296"/>
      <c r="M59" s="297"/>
    </row>
    <row r="60" spans="1:13" ht="35.25" customHeight="1">
      <c r="A60" s="300"/>
      <c r="B60" s="300"/>
      <c r="C60" s="160">
        <v>2018</v>
      </c>
      <c r="D60" s="36">
        <f t="shared" si="0"/>
        <v>0</v>
      </c>
      <c r="E60" s="36"/>
      <c r="F60" s="36"/>
      <c r="G60" s="36"/>
      <c r="H60" s="191"/>
      <c r="I60" s="36">
        <v>0</v>
      </c>
      <c r="J60" s="304"/>
      <c r="K60" s="285"/>
      <c r="L60" s="297"/>
      <c r="M60" s="297"/>
    </row>
    <row r="61" spans="1:16" ht="35.25" customHeight="1">
      <c r="A61" s="300"/>
      <c r="B61" s="300"/>
      <c r="C61" s="160">
        <v>2019</v>
      </c>
      <c r="D61" s="36">
        <f t="shared" si="0"/>
        <v>0</v>
      </c>
      <c r="E61" s="36"/>
      <c r="F61" s="36"/>
      <c r="G61" s="36"/>
      <c r="H61" s="191"/>
      <c r="I61" s="36">
        <v>0</v>
      </c>
      <c r="J61" s="304"/>
      <c r="K61" s="285"/>
      <c r="L61" s="297"/>
      <c r="M61" s="297"/>
      <c r="P61" t="s">
        <v>41</v>
      </c>
    </row>
    <row r="62" spans="1:13" ht="35.25" customHeight="1">
      <c r="A62" s="301"/>
      <c r="B62" s="301"/>
      <c r="C62" s="163">
        <v>2020</v>
      </c>
      <c r="D62" s="36">
        <f t="shared" si="0"/>
        <v>0</v>
      </c>
      <c r="E62" s="36"/>
      <c r="F62" s="36"/>
      <c r="G62" s="36"/>
      <c r="H62" s="191"/>
      <c r="I62" s="36">
        <v>0</v>
      </c>
      <c r="J62" s="305"/>
      <c r="K62" s="286"/>
      <c r="L62" s="298"/>
      <c r="M62" s="298"/>
    </row>
    <row r="63" spans="1:13" ht="16.5" customHeight="1">
      <c r="A63" s="299"/>
      <c r="B63" s="317" t="s">
        <v>79</v>
      </c>
      <c r="C63" s="163">
        <v>2017</v>
      </c>
      <c r="D63" s="36">
        <f>I63</f>
        <v>13.1</v>
      </c>
      <c r="E63" s="36">
        <v>0</v>
      </c>
      <c r="F63" s="36"/>
      <c r="G63" s="36"/>
      <c r="H63" s="41">
        <v>0</v>
      </c>
      <c r="I63" s="36">
        <f>I17+I22+I31+I35+I39+I43+I47+I51+I55+I59</f>
        <v>13.1</v>
      </c>
      <c r="J63" s="166"/>
      <c r="K63" s="159"/>
      <c r="L63" s="164"/>
      <c r="M63" s="165"/>
    </row>
    <row r="64" spans="1:13" ht="15">
      <c r="A64" s="300"/>
      <c r="B64" s="318"/>
      <c r="C64" s="160">
        <v>2018</v>
      </c>
      <c r="D64" s="36">
        <f t="shared" si="0"/>
        <v>13.100000000000001</v>
      </c>
      <c r="E64" s="36">
        <f aca="true" t="shared" si="1" ref="E64:H66">SUM(E18+E23)</f>
        <v>0</v>
      </c>
      <c r="F64" s="36"/>
      <c r="G64" s="36"/>
      <c r="H64" s="36">
        <f t="shared" si="1"/>
        <v>0</v>
      </c>
      <c r="I64" s="36">
        <f>SUM(I18+I23+I32+I36+I40+I44+I48+I52+I56+I60)</f>
        <v>13.100000000000001</v>
      </c>
      <c r="J64" s="160"/>
      <c r="K64" s="284"/>
      <c r="L64" s="308"/>
      <c r="M64" s="313"/>
    </row>
    <row r="65" spans="1:13" ht="15">
      <c r="A65" s="300"/>
      <c r="B65" s="318"/>
      <c r="C65" s="160">
        <v>2019</v>
      </c>
      <c r="D65" s="36">
        <f t="shared" si="0"/>
        <v>13.100000000000001</v>
      </c>
      <c r="E65" s="38">
        <f t="shared" si="1"/>
        <v>0</v>
      </c>
      <c r="F65" s="38"/>
      <c r="G65" s="38"/>
      <c r="H65" s="38">
        <f t="shared" si="1"/>
        <v>0</v>
      </c>
      <c r="I65" s="38">
        <f>SUM(I19+I24+I33+I37+I41+I45+I49+I53+I57+I61)</f>
        <v>13.100000000000001</v>
      </c>
      <c r="J65" s="160"/>
      <c r="K65" s="309"/>
      <c r="L65" s="310"/>
      <c r="M65" s="313"/>
    </row>
    <row r="66" spans="1:13" ht="15">
      <c r="A66" s="300"/>
      <c r="B66" s="318"/>
      <c r="C66" s="163">
        <v>2020</v>
      </c>
      <c r="D66" s="36">
        <f t="shared" si="0"/>
        <v>13.100000000000001</v>
      </c>
      <c r="E66" s="36">
        <f t="shared" si="1"/>
        <v>0</v>
      </c>
      <c r="F66" s="36"/>
      <c r="G66" s="36"/>
      <c r="H66" s="36">
        <f t="shared" si="1"/>
        <v>0</v>
      </c>
      <c r="I66" s="36">
        <f>SUM(I20+I25+I34+I38+I42+I46+I50+I54+I58+I62)</f>
        <v>13.100000000000001</v>
      </c>
      <c r="J66" s="160"/>
      <c r="K66" s="309"/>
      <c r="L66" s="310"/>
      <c r="M66" s="313"/>
    </row>
    <row r="67" spans="1:13" ht="15">
      <c r="A67" s="301"/>
      <c r="B67" s="319"/>
      <c r="C67" s="160" t="s">
        <v>182</v>
      </c>
      <c r="D67" s="39">
        <f>SUM(D63+D64+D65+D66)</f>
        <v>52.400000000000006</v>
      </c>
      <c r="E67" s="39">
        <f>SUM(E64:E66)</f>
        <v>0</v>
      </c>
      <c r="F67" s="39"/>
      <c r="G67" s="39"/>
      <c r="H67" s="39">
        <f>SUM(H64:H66)</f>
        <v>0</v>
      </c>
      <c r="I67" s="39">
        <f>SUM(I63+I64+I65+I66)</f>
        <v>52.400000000000006</v>
      </c>
      <c r="J67" s="160"/>
      <c r="K67" s="311"/>
      <c r="L67" s="312"/>
      <c r="M67" s="313"/>
    </row>
  </sheetData>
  <sheetProtection/>
  <mergeCells count="75">
    <mergeCell ref="A63:A67"/>
    <mergeCell ref="B63:B67"/>
    <mergeCell ref="A55:A58"/>
    <mergeCell ref="B55:B58"/>
    <mergeCell ref="J55:J58"/>
    <mergeCell ref="K55:L58"/>
    <mergeCell ref="A59:A62"/>
    <mergeCell ref="B59:B62"/>
    <mergeCell ref="J59:J62"/>
    <mergeCell ref="K59:L62"/>
    <mergeCell ref="A47:A50"/>
    <mergeCell ref="B47:B50"/>
    <mergeCell ref="J47:J50"/>
    <mergeCell ref="K47:L50"/>
    <mergeCell ref="A51:A54"/>
    <mergeCell ref="B51:B54"/>
    <mergeCell ref="J51:J54"/>
    <mergeCell ref="K51:L54"/>
    <mergeCell ref="K35:L38"/>
    <mergeCell ref="K39:L42"/>
    <mergeCell ref="A43:A46"/>
    <mergeCell ref="B43:B46"/>
    <mergeCell ref="J39:J42"/>
    <mergeCell ref="J43:J46"/>
    <mergeCell ref="K43:L46"/>
    <mergeCell ref="M27:M62"/>
    <mergeCell ref="A31:A34"/>
    <mergeCell ref="B31:B34"/>
    <mergeCell ref="K31:L34"/>
    <mergeCell ref="J31:J34"/>
    <mergeCell ref="A35:A38"/>
    <mergeCell ref="B35:B38"/>
    <mergeCell ref="J36:J38"/>
    <mergeCell ref="A39:A42"/>
    <mergeCell ref="B39:B42"/>
    <mergeCell ref="A7:M7"/>
    <mergeCell ref="K64:L67"/>
    <mergeCell ref="M64:M67"/>
    <mergeCell ref="A21:M21"/>
    <mergeCell ref="A26:M26"/>
    <mergeCell ref="B17:B20"/>
    <mergeCell ref="A27:A30"/>
    <mergeCell ref="B27:B30"/>
    <mergeCell ref="J27:J30"/>
    <mergeCell ref="K27:L30"/>
    <mergeCell ref="K14:L14"/>
    <mergeCell ref="B1:M1"/>
    <mergeCell ref="B2:M2"/>
    <mergeCell ref="L3:M3"/>
    <mergeCell ref="L4:M4"/>
    <mergeCell ref="K22:L25"/>
    <mergeCell ref="J22:J25"/>
    <mergeCell ref="M22:M25"/>
    <mergeCell ref="K17:L20"/>
    <mergeCell ref="M17:M20"/>
    <mergeCell ref="I11:I13"/>
    <mergeCell ref="J18:J20"/>
    <mergeCell ref="C8:C13"/>
    <mergeCell ref="A8:A13"/>
    <mergeCell ref="B8:B13"/>
    <mergeCell ref="A15:M15"/>
    <mergeCell ref="E8:I9"/>
    <mergeCell ref="J8:J13"/>
    <mergeCell ref="A17:A20"/>
    <mergeCell ref="K8:L13"/>
    <mergeCell ref="A22:A25"/>
    <mergeCell ref="B22:B25"/>
    <mergeCell ref="A16:M16"/>
    <mergeCell ref="D8:D13"/>
    <mergeCell ref="M8:M13"/>
    <mergeCell ref="E10:E13"/>
    <mergeCell ref="G12:H12"/>
    <mergeCell ref="F10:I10"/>
    <mergeCell ref="F12:F13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adm11</cp:lastModifiedBy>
  <cp:lastPrinted>2018-06-01T10:43:40Z</cp:lastPrinted>
  <dcterms:created xsi:type="dcterms:W3CDTF">2014-10-21T12:29:03Z</dcterms:created>
  <dcterms:modified xsi:type="dcterms:W3CDTF">2018-06-21T07:22:43Z</dcterms:modified>
  <cp:category/>
  <cp:version/>
  <cp:contentType/>
  <cp:contentStatus/>
</cp:coreProperties>
</file>