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Прил.на 23.12.2019 год" sheetId="1" r:id="rId1"/>
  </sheets>
  <definedNames>
    <definedName name="_xlnm.Print_Titles" localSheetId="0">'Прил.на 23.12.2019 год'!$4:$9</definedName>
    <definedName name="_xlnm.Print_Area" localSheetId="0">'Прил.на 23.12.2019 год'!$A$1:$P$125</definedName>
  </definedNames>
  <calcPr fullCalcOnLoad="1"/>
</workbook>
</file>

<file path=xl/sharedStrings.xml><?xml version="1.0" encoding="utf-8"?>
<sst xmlns="http://schemas.openxmlformats.org/spreadsheetml/2006/main" count="112" uniqueCount="73">
  <si>
    <t>№</t>
  </si>
  <si>
    <t>Наименование мероприятия</t>
  </si>
  <si>
    <t>Срок  исполне-ния</t>
  </si>
  <si>
    <t>в том числе за счёт средств</t>
  </si>
  <si>
    <t>Исполнители -ответственные за реализацию мероприятий</t>
  </si>
  <si>
    <t>2.1.</t>
  </si>
  <si>
    <t>Ожидаемые результаты</t>
  </si>
  <si>
    <t>МБОУ СОШ№1</t>
  </si>
  <si>
    <t>МБОУ СОШ№2</t>
  </si>
  <si>
    <t>МБОУ ЦВР "Лад"</t>
  </si>
  <si>
    <t>1.1.</t>
  </si>
  <si>
    <t>МКУ "ГКМХ"</t>
  </si>
  <si>
    <t>субсидий и иных межбюджетных трансфертов</t>
  </si>
  <si>
    <t>3.1.</t>
  </si>
  <si>
    <t>Развитие и укрепление материально- технической базы загородного лагеря "Лесной городок", оказывающего услуги по организации отдыха и оздоровления детей</t>
  </si>
  <si>
    <t>МКУ "Комитет по культуре и спорту" (отдел по молодежной политике и вопросам демографии)</t>
  </si>
  <si>
    <t>В том числе:</t>
  </si>
  <si>
    <t>Субвенции</t>
  </si>
  <si>
    <t>Другие собственные доходы</t>
  </si>
  <si>
    <t>Собственные доходы:</t>
  </si>
  <si>
    <t>Внебюджетные средства</t>
  </si>
  <si>
    <t>4.  Мероприятия муниципальной подпрограммы</t>
  </si>
  <si>
    <t xml:space="preserve">Проведение мероприятий по обеспечению санитарно-гигиенического, противоэпидемиологического режима, медицинского осмотра работников и охраны в загородном лагере "Лесной городок". </t>
  </si>
  <si>
    <t>Организация работ по благоустройству территории (капитальное строительство капитальный ремонт, ремонтные работы) загородного лагеря "Лесной городок":</t>
  </si>
  <si>
    <t>Итого по подпрограмме:</t>
  </si>
  <si>
    <t>Итого по разделу 1:</t>
  </si>
  <si>
    <t>Итого по разделу 3:</t>
  </si>
  <si>
    <t>Расходы на проведение оздоровительной кампании
(путевка)</t>
  </si>
  <si>
    <t>Управление образования (ЦВР)</t>
  </si>
  <si>
    <t xml:space="preserve">Организация отдыха и оздоровления детей в лагерях с дневным пребыванием детей    </t>
  </si>
  <si>
    <t>Организация  культурно-экскурсионномго обслуживания в каникулярный период .</t>
  </si>
  <si>
    <t xml:space="preserve"> Удельный вес детей и подростков, охваченных отдыхом в городских оздоровительных лагерях с дневным пребыванием    детей (к общему числу детей от 7 до 17 лет) :  2018 г. - 48% ; 2019 г. - 48%; 2020 -48%                                  </t>
  </si>
  <si>
    <t>Удельный вес детей и подростков, охваченных отдыхом в загородном оздоровительном лагере "Лесной городок"(к общему числу детей от 7 до 17 лет)2018 г. - 18% ;2019 г. -18% ;2020 г. -18%</t>
  </si>
  <si>
    <t>Удельный вес обучающихся общеобразовательных организаций, принявших участие в экскурсионных поездках в каникулярный период за счет средств субсидии из областного бюджета на организацию отдыха детей в каникулярное время (к общему числу обучающихся 1-х - 11-х классов муниципальных общеобразовательных организаций): 2018 г. - 30% ; 2019 г. -30% ;2020 г. -30%</t>
  </si>
  <si>
    <t xml:space="preserve">Цель:  повышение  удовлетворенности  населения  услугами  по  организации  отдыха  и  оздоровления  детей  и  подростков  </t>
  </si>
  <si>
    <t>Организация санаторно- курортного лечения для часто болеющих детей и семей, нуждающихся в особой заботе государства, в санаториях "Мать и дитя" (приобретение путевок)</t>
  </si>
  <si>
    <t>Расходы на обеспечение деятельности (оказания услуг) детского оздоровительного  лагеря "Лесной городок"</t>
  </si>
  <si>
    <t>Цель: Развитие системы загородного оздоровительного лагеря, укрепление  материально-технической базы, обеспечение  безопасности жизни и здоровья детей</t>
  </si>
  <si>
    <t>Задача:  создание  условий  для  обеспечения  безопасного  пребывания  детей  и  подростков  в  загородном  оздоровительном  лагере</t>
  </si>
  <si>
    <t xml:space="preserve">Цель: Организация отдыха и оздоровления детей, оказавшихся в трудной жизненной ситуации  </t>
  </si>
  <si>
    <t xml:space="preserve">Полная или частичная оплата стоимости пребывания детей и подростков из семей, нуждающихся в особой заботе государства,оказавшихся в трудной жизненной ситуации в городских оздоровительных лагерях с дневным пребыванием детей, загородных оздоровительных лагерях;    профильных(специализированных) сменах                                   </t>
  </si>
  <si>
    <t>Задача:  Организация санитарно- курортного оздоровления.Обеспечение мер социальной поддержки  детям и подросткам, нуждающимся в особой заботе государства.</t>
  </si>
  <si>
    <t>Удовлетвлоренность  семей, оказавшихся в трудной жизненной ситуации  услугами по организации отдыха и оздоровления детей в городских оздоровительных лагерях с дневным пребыванием детей,загородных оздоровительных лагерях, профильных (специализированных сменах):   2018 г. - 100% ; 2019 г. - 100%; 2020г. -100%</t>
  </si>
  <si>
    <t>Удовлетворенность потребности населения в санаторно-курортном оздоровлении детей  до 14 лет включительно: 2018 г. - 100% ; 2019 г. - 100%; 2020г. -100%</t>
  </si>
  <si>
    <t>Обеспечение максимальной доступности  услуг организаций отдыха детей и их оздоровления, повышение качества и безопасности отдыха детей , укреплдение материально-технической базы загородного лагеря</t>
  </si>
  <si>
    <t>в том числе</t>
  </si>
  <si>
    <t>Из областного бюджета</t>
  </si>
  <si>
    <t>Из федерального бюджета</t>
  </si>
  <si>
    <t>Всего</t>
  </si>
  <si>
    <t>Задача:  Организация отдыха и оздоровления детей и подростков с дневным пребываанием</t>
  </si>
  <si>
    <t>1.2.</t>
  </si>
  <si>
    <t>2.2.</t>
  </si>
  <si>
    <t>Итого по разделу2:</t>
  </si>
  <si>
    <t>3.2</t>
  </si>
  <si>
    <t>3.3.</t>
  </si>
  <si>
    <t>3.4.</t>
  </si>
  <si>
    <t>3.5.</t>
  </si>
  <si>
    <t>3.6.</t>
  </si>
  <si>
    <t>ЦВР "Лад"- загородный лагерь</t>
  </si>
  <si>
    <t>ЦВР "Лад"- заг лаг (рем АПС)</t>
  </si>
  <si>
    <t>Объём финансирования (тыс.руб.)</t>
  </si>
  <si>
    <t>Субсидии, иные межбюджетные трансферты</t>
  </si>
  <si>
    <t>МБОУ ДО ЦВР "Лад"</t>
  </si>
  <si>
    <t>1. Организация отдыха и оздоровления детей и подростков ЗАТО г.Радужный Владимисркой области в лагерях дневного пребывания.</t>
  </si>
  <si>
    <t>3. Организация отдыха детей в загородном лагере</t>
  </si>
  <si>
    <t xml:space="preserve">Обеспечение пожарной безопасности </t>
  </si>
  <si>
    <t xml:space="preserve">Приложение № 4 к программе "Развитие образования </t>
  </si>
  <si>
    <t xml:space="preserve">ЗАТО г. Радужный Владимирской области" </t>
  </si>
  <si>
    <t>2. Участие в областных профильных сменах. Организация санаторно-курортного оздоровления.</t>
  </si>
  <si>
    <t>Разработка кадастровой карты-плана для саниторный охраны участка подземного водозабора</t>
  </si>
  <si>
    <t>2.3.</t>
  </si>
  <si>
    <t>2017-2022г.г.</t>
  </si>
  <si>
    <t>Упр-е обр. - дол "Хрусталек"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</si>
</sst>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0000"/>
    <numFmt numFmtId="179" formatCode="0.0"/>
    <numFmt numFmtId="180" formatCode="0.0000"/>
    <numFmt numFmtId="181" formatCode="0.000000"/>
  </numFmts>
  <fonts count="5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180" fontId="1" fillId="0" borderId="10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top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wrapText="1"/>
    </xf>
    <xf numFmtId="177" fontId="3" fillId="0" borderId="10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80" fontId="49" fillId="0" borderId="10" xfId="0" applyNumberFormat="1" applyFont="1" applyFill="1" applyBorder="1" applyAlignment="1">
      <alignment horizontal="center" vertical="top" wrapText="1"/>
    </xf>
    <xf numFmtId="180" fontId="1" fillId="0" borderId="10" xfId="0" applyNumberFormat="1" applyFont="1" applyFill="1" applyBorder="1" applyAlignment="1">
      <alignment vertical="top" wrapText="1"/>
    </xf>
    <xf numFmtId="18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177" fontId="1" fillId="0" borderId="10" xfId="0" applyNumberFormat="1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50" fillId="0" borderId="10" xfId="0" applyNumberFormat="1" applyFont="1" applyFill="1" applyBorder="1" applyAlignment="1">
      <alignment vertical="top" wrapText="1"/>
    </xf>
    <xf numFmtId="178" fontId="1" fillId="0" borderId="10" xfId="0" applyNumberFormat="1" applyFont="1" applyFill="1" applyBorder="1" applyAlignment="1">
      <alignment horizontal="center" vertical="top" wrapText="1"/>
    </xf>
    <xf numFmtId="178" fontId="1" fillId="0" borderId="10" xfId="0" applyNumberFormat="1" applyFont="1" applyFill="1" applyBorder="1" applyAlignment="1">
      <alignment vertical="top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180" fontId="3" fillId="0" borderId="11" xfId="0" applyNumberFormat="1" applyFont="1" applyFill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center" vertical="center" wrapText="1"/>
    </xf>
    <xf numFmtId="180" fontId="49" fillId="0" borderId="13" xfId="0" applyNumberFormat="1" applyFont="1" applyFill="1" applyBorder="1" applyAlignment="1">
      <alignment horizontal="center" vertical="center" wrapText="1"/>
    </xf>
    <xf numFmtId="180" fontId="1" fillId="0" borderId="13" xfId="0" applyNumberFormat="1" applyFont="1" applyFill="1" applyBorder="1" applyAlignment="1">
      <alignment horizontal="center" vertical="center" wrapText="1"/>
    </xf>
    <xf numFmtId="180" fontId="49" fillId="0" borderId="10" xfId="0" applyNumberFormat="1" applyFont="1" applyFill="1" applyBorder="1" applyAlignment="1">
      <alignment horizontal="center" vertical="center" wrapText="1"/>
    </xf>
    <xf numFmtId="180" fontId="3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78" fontId="51" fillId="0" borderId="10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177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23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top" wrapText="1"/>
    </xf>
    <xf numFmtId="178" fontId="1" fillId="0" borderId="10" xfId="0" applyNumberFormat="1" applyFont="1" applyFill="1" applyBorder="1" applyAlignment="1">
      <alignment horizontal="center" vertical="top" wrapText="1"/>
    </xf>
    <xf numFmtId="178" fontId="51" fillId="0" borderId="10" xfId="0" applyNumberFormat="1" applyFont="1" applyFill="1" applyBorder="1" applyAlignment="1">
      <alignment horizontal="center" vertical="top" wrapText="1"/>
    </xf>
    <xf numFmtId="178" fontId="1" fillId="0" borderId="10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49" fontId="1" fillId="0" borderId="10" xfId="43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178" fontId="3" fillId="0" borderId="31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9"/>
  <sheetViews>
    <sheetView tabSelected="1" view="pageBreakPreview" zoomScale="60" zoomScaleNormal="70" zoomScalePageLayoutView="80" workbookViewId="0" topLeftCell="A4">
      <pane xSplit="4" ySplit="5" topLeftCell="E9" activePane="bottomRight" state="frozen"/>
      <selection pane="topLeft" activeCell="A4" sqref="A4"/>
      <selection pane="topRight" activeCell="E4" sqref="E4"/>
      <selection pane="bottomLeft" activeCell="A9" sqref="A9"/>
      <selection pane="bottomRight" activeCell="C100" sqref="C100"/>
    </sheetView>
  </sheetViews>
  <sheetFormatPr defaultColWidth="9.00390625" defaultRowHeight="12.75"/>
  <cols>
    <col min="1" max="1" width="6.125" style="0" customWidth="1"/>
    <col min="2" max="2" width="42.125" style="141" customWidth="1"/>
    <col min="3" max="3" width="17.125" style="141" customWidth="1"/>
    <col min="4" max="4" width="9.125" style="141" hidden="1" customWidth="1"/>
    <col min="5" max="5" width="16.50390625" style="141" customWidth="1"/>
    <col min="6" max="6" width="1.875" style="141" hidden="1" customWidth="1"/>
    <col min="7" max="7" width="11.50390625" style="141" customWidth="1"/>
    <col min="8" max="8" width="13.875" style="141" customWidth="1"/>
    <col min="9" max="9" width="11.50390625" style="141" customWidth="1"/>
    <col min="10" max="10" width="15.50390625" style="141" customWidth="1"/>
    <col min="11" max="11" width="9.125" style="141" hidden="1" customWidth="1"/>
    <col min="12" max="12" width="13.625" style="141" customWidth="1"/>
    <col min="13" max="13" width="9.125" style="141" hidden="1" customWidth="1"/>
    <col min="14" max="14" width="15.375" style="141" customWidth="1"/>
    <col min="15" max="15" width="23.50390625" style="141" customWidth="1"/>
    <col min="16" max="16" width="38.875" style="141" customWidth="1"/>
  </cols>
  <sheetData>
    <row r="1" spans="1:16" ht="16.5" customHeight="1">
      <c r="A1" s="1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6"/>
      <c r="M1" s="126"/>
      <c r="N1" s="142" t="s">
        <v>66</v>
      </c>
      <c r="O1" s="142"/>
      <c r="P1" s="142"/>
    </row>
    <row r="2" spans="1:16" ht="16.5" customHeight="1">
      <c r="A2" s="1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42" t="s">
        <v>67</v>
      </c>
      <c r="M2" s="142"/>
      <c r="N2" s="142"/>
      <c r="O2" s="142"/>
      <c r="P2" s="142"/>
    </row>
    <row r="3" spans="1:16" ht="18.75" customHeight="1">
      <c r="A3" s="2"/>
      <c r="B3" s="143"/>
      <c r="C3" s="128"/>
      <c r="D3" s="128"/>
      <c r="E3" s="129"/>
      <c r="F3" s="128"/>
      <c r="G3" s="128" t="s">
        <v>21</v>
      </c>
      <c r="H3" s="128"/>
      <c r="I3" s="128"/>
      <c r="J3" s="128"/>
      <c r="K3" s="128"/>
      <c r="L3" s="128"/>
      <c r="M3" s="128"/>
      <c r="N3" s="128"/>
      <c r="O3" s="143"/>
      <c r="P3" s="144"/>
    </row>
    <row r="4" spans="1:16" ht="15" customHeight="1">
      <c r="A4" s="81" t="s">
        <v>0</v>
      </c>
      <c r="B4" s="130" t="s">
        <v>1</v>
      </c>
      <c r="C4" s="130" t="s">
        <v>2</v>
      </c>
      <c r="D4" s="130" t="s">
        <v>60</v>
      </c>
      <c r="E4" s="130"/>
      <c r="F4" s="131" t="s">
        <v>3</v>
      </c>
      <c r="G4" s="132" t="s">
        <v>16</v>
      </c>
      <c r="H4" s="132"/>
      <c r="I4" s="132"/>
      <c r="J4" s="132"/>
      <c r="K4" s="132"/>
      <c r="L4" s="132"/>
      <c r="M4" s="133" t="s">
        <v>20</v>
      </c>
      <c r="N4" s="133"/>
      <c r="O4" s="130" t="s">
        <v>4</v>
      </c>
      <c r="P4" s="130" t="s">
        <v>6</v>
      </c>
    </row>
    <row r="5" spans="1:16" ht="15" customHeight="1">
      <c r="A5" s="81"/>
      <c r="B5" s="130"/>
      <c r="C5" s="130"/>
      <c r="D5" s="130"/>
      <c r="E5" s="130"/>
      <c r="F5" s="131"/>
      <c r="G5" s="133" t="s">
        <v>17</v>
      </c>
      <c r="H5" s="132" t="s">
        <v>19</v>
      </c>
      <c r="I5" s="132"/>
      <c r="J5" s="132"/>
      <c r="K5" s="132"/>
      <c r="L5" s="132"/>
      <c r="M5" s="133"/>
      <c r="N5" s="133"/>
      <c r="O5" s="130"/>
      <c r="P5" s="130"/>
    </row>
    <row r="6" spans="1:16" ht="30" customHeight="1">
      <c r="A6" s="81"/>
      <c r="B6" s="130"/>
      <c r="C6" s="130"/>
      <c r="D6" s="130"/>
      <c r="E6" s="130"/>
      <c r="F6" s="131"/>
      <c r="G6" s="133"/>
      <c r="H6" s="134" t="s">
        <v>61</v>
      </c>
      <c r="I6" s="134"/>
      <c r="J6" s="134"/>
      <c r="K6" s="133" t="s">
        <v>18</v>
      </c>
      <c r="L6" s="133"/>
      <c r="M6" s="133"/>
      <c r="N6" s="133"/>
      <c r="O6" s="130"/>
      <c r="P6" s="130"/>
    </row>
    <row r="7" spans="1:16" ht="15" customHeight="1">
      <c r="A7" s="81"/>
      <c r="B7" s="130"/>
      <c r="C7" s="130"/>
      <c r="D7" s="130"/>
      <c r="E7" s="130"/>
      <c r="F7" s="131"/>
      <c r="G7" s="133"/>
      <c r="H7" s="135" t="s">
        <v>48</v>
      </c>
      <c r="I7" s="132" t="s">
        <v>45</v>
      </c>
      <c r="J7" s="132"/>
      <c r="K7" s="133"/>
      <c r="L7" s="133"/>
      <c r="M7" s="133"/>
      <c r="N7" s="133"/>
      <c r="O7" s="130"/>
      <c r="P7" s="130"/>
    </row>
    <row r="8" spans="1:16" ht="43.5" customHeight="1">
      <c r="A8" s="81"/>
      <c r="B8" s="130"/>
      <c r="C8" s="130"/>
      <c r="D8" s="130"/>
      <c r="E8" s="130"/>
      <c r="F8" s="131" t="s">
        <v>12</v>
      </c>
      <c r="G8" s="133"/>
      <c r="H8" s="135"/>
      <c r="I8" s="136" t="s">
        <v>47</v>
      </c>
      <c r="J8" s="137" t="s">
        <v>46</v>
      </c>
      <c r="K8" s="133"/>
      <c r="L8" s="133"/>
      <c r="M8" s="133"/>
      <c r="N8" s="133"/>
      <c r="O8" s="130"/>
      <c r="P8" s="130"/>
    </row>
    <row r="9" spans="1:16" s="3" customFormat="1" ht="15">
      <c r="A9" s="18">
        <v>1</v>
      </c>
      <c r="B9" s="7">
        <v>2</v>
      </c>
      <c r="C9" s="7">
        <v>3</v>
      </c>
      <c r="D9" s="70">
        <v>4</v>
      </c>
      <c r="E9" s="70"/>
      <c r="F9" s="11">
        <v>5</v>
      </c>
      <c r="G9" s="7">
        <v>5</v>
      </c>
      <c r="H9" s="7">
        <v>6</v>
      </c>
      <c r="I9" s="7">
        <v>7</v>
      </c>
      <c r="J9" s="7">
        <v>8</v>
      </c>
      <c r="K9" s="70">
        <v>9</v>
      </c>
      <c r="L9" s="70"/>
      <c r="M9" s="70">
        <v>10</v>
      </c>
      <c r="N9" s="70"/>
      <c r="O9" s="7">
        <v>11</v>
      </c>
      <c r="P9" s="7">
        <v>12</v>
      </c>
    </row>
    <row r="10" spans="1:16" ht="15">
      <c r="A10" s="85" t="s">
        <v>63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7"/>
    </row>
    <row r="11" spans="1:16" ht="15">
      <c r="A11" s="88" t="s">
        <v>34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1:16" ht="16.5" customHeight="1">
      <c r="A12" s="82" t="s">
        <v>49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4"/>
    </row>
    <row r="13" spans="1:16" ht="17.25" customHeight="1">
      <c r="A13" s="74" t="s">
        <v>10</v>
      </c>
      <c r="B13" s="65" t="s">
        <v>29</v>
      </c>
      <c r="C13" s="69">
        <v>2017</v>
      </c>
      <c r="D13" s="69"/>
      <c r="E13" s="79">
        <f>G13+J13+L13+N13</f>
        <v>821.482</v>
      </c>
      <c r="F13" s="79"/>
      <c r="G13" s="45"/>
      <c r="H13" s="45">
        <f>I13+J13</f>
        <v>355</v>
      </c>
      <c r="I13" s="45"/>
      <c r="J13" s="6">
        <v>355</v>
      </c>
      <c r="K13" s="6"/>
      <c r="L13" s="80">
        <v>341.482</v>
      </c>
      <c r="M13" s="80"/>
      <c r="N13" s="6">
        <v>125</v>
      </c>
      <c r="O13" s="20" t="s">
        <v>7</v>
      </c>
      <c r="P13" s="71" t="s">
        <v>31</v>
      </c>
    </row>
    <row r="14" spans="1:16" ht="17.25" customHeight="1">
      <c r="A14" s="75"/>
      <c r="B14" s="65"/>
      <c r="C14" s="69"/>
      <c r="D14" s="69"/>
      <c r="E14" s="79"/>
      <c r="F14" s="79"/>
      <c r="G14" s="45"/>
      <c r="H14" s="45"/>
      <c r="I14" s="45"/>
      <c r="J14" s="6"/>
      <c r="K14" s="6"/>
      <c r="L14" s="80"/>
      <c r="M14" s="80"/>
      <c r="N14" s="6"/>
      <c r="O14" s="20" t="s">
        <v>8</v>
      </c>
      <c r="P14" s="71"/>
    </row>
    <row r="15" spans="1:16" ht="17.25" customHeight="1">
      <c r="A15" s="75"/>
      <c r="B15" s="65"/>
      <c r="C15" s="69"/>
      <c r="D15" s="69"/>
      <c r="E15" s="79"/>
      <c r="F15" s="79"/>
      <c r="G15" s="45"/>
      <c r="H15" s="45"/>
      <c r="I15" s="45"/>
      <c r="J15" s="6"/>
      <c r="K15" s="6"/>
      <c r="L15" s="80"/>
      <c r="M15" s="80"/>
      <c r="N15" s="6"/>
      <c r="O15" s="20" t="s">
        <v>62</v>
      </c>
      <c r="P15" s="71"/>
    </row>
    <row r="16" spans="1:16" ht="17.25" customHeight="1">
      <c r="A16" s="75"/>
      <c r="B16" s="65"/>
      <c r="C16" s="37">
        <v>2018</v>
      </c>
      <c r="D16" s="38"/>
      <c r="E16" s="45">
        <v>936.281</v>
      </c>
      <c r="F16" s="6"/>
      <c r="G16" s="6"/>
      <c r="H16" s="6">
        <f>I16+J16</f>
        <v>263</v>
      </c>
      <c r="I16" s="6"/>
      <c r="J16" s="6">
        <v>263</v>
      </c>
      <c r="K16" s="6"/>
      <c r="L16" s="6">
        <v>277.757</v>
      </c>
      <c r="M16" s="6"/>
      <c r="N16" s="6">
        <v>113</v>
      </c>
      <c r="O16" s="20" t="s">
        <v>7</v>
      </c>
      <c r="P16" s="71"/>
    </row>
    <row r="17" spans="1:16" ht="18" customHeight="1">
      <c r="A17" s="75"/>
      <c r="B17" s="65"/>
      <c r="C17" s="39"/>
      <c r="D17" s="40"/>
      <c r="E17" s="6"/>
      <c r="F17" s="6"/>
      <c r="G17" s="6"/>
      <c r="H17" s="6">
        <f>I17+J17</f>
        <v>110</v>
      </c>
      <c r="I17" s="6"/>
      <c r="J17" s="6">
        <v>110</v>
      </c>
      <c r="K17" s="6"/>
      <c r="L17" s="6">
        <v>82.524</v>
      </c>
      <c r="M17" s="6"/>
      <c r="N17" s="6">
        <v>90</v>
      </c>
      <c r="O17" s="20" t="s">
        <v>8</v>
      </c>
      <c r="P17" s="71"/>
    </row>
    <row r="18" spans="1:16" ht="18" customHeight="1">
      <c r="A18" s="75"/>
      <c r="B18" s="65"/>
      <c r="C18" s="39"/>
      <c r="D18" s="40"/>
      <c r="E18" s="6"/>
      <c r="F18" s="6"/>
      <c r="G18" s="6"/>
      <c r="H18" s="6"/>
      <c r="I18" s="6"/>
      <c r="J18" s="6"/>
      <c r="K18" s="6"/>
      <c r="L18" s="80"/>
      <c r="M18" s="80"/>
      <c r="N18" s="6"/>
      <c r="O18" s="20" t="s">
        <v>9</v>
      </c>
      <c r="P18" s="71"/>
    </row>
    <row r="19" spans="1:16" ht="18.75" customHeight="1">
      <c r="A19" s="75"/>
      <c r="B19" s="65"/>
      <c r="C19" s="37">
        <v>2019</v>
      </c>
      <c r="D19" s="38"/>
      <c r="E19" s="45">
        <f>G19+H19+L19+N19</f>
        <v>882.7570000000001</v>
      </c>
      <c r="F19" s="6"/>
      <c r="G19" s="45"/>
      <c r="H19" s="45">
        <f>I19+J19</f>
        <v>380</v>
      </c>
      <c r="I19" s="45"/>
      <c r="J19" s="45">
        <f>J20+J21</f>
        <v>380</v>
      </c>
      <c r="K19" s="45"/>
      <c r="L19" s="45">
        <v>377.757</v>
      </c>
      <c r="M19" s="45"/>
      <c r="N19" s="45">
        <f>N20+N21</f>
        <v>125</v>
      </c>
      <c r="O19" s="55"/>
      <c r="P19" s="71"/>
    </row>
    <row r="20" spans="1:16" ht="19.5" customHeight="1">
      <c r="A20" s="75"/>
      <c r="B20" s="65"/>
      <c r="C20" s="39"/>
      <c r="D20" s="40"/>
      <c r="E20" s="45">
        <f aca="true" t="shared" si="0" ref="E20:E30">G20+H20+L20+N20</f>
        <v>581.172</v>
      </c>
      <c r="F20" s="6"/>
      <c r="G20" s="6"/>
      <c r="H20" s="6">
        <f>I20+J20</f>
        <v>260.96</v>
      </c>
      <c r="I20" s="6"/>
      <c r="J20" s="6">
        <v>260.96</v>
      </c>
      <c r="K20" s="6"/>
      <c r="L20" s="6">
        <v>253.212</v>
      </c>
      <c r="M20" s="6"/>
      <c r="N20" s="6">
        <v>67</v>
      </c>
      <c r="O20" s="20" t="s">
        <v>7</v>
      </c>
      <c r="P20" s="71"/>
    </row>
    <row r="21" spans="1:16" ht="24" customHeight="1">
      <c r="A21" s="75"/>
      <c r="B21" s="65"/>
      <c r="C21" s="39"/>
      <c r="D21" s="40"/>
      <c r="E21" s="45">
        <f t="shared" si="0"/>
        <v>301.58500000000004</v>
      </c>
      <c r="F21" s="6"/>
      <c r="G21" s="6"/>
      <c r="H21" s="6">
        <f>I21+J21</f>
        <v>119.04</v>
      </c>
      <c r="I21" s="6"/>
      <c r="J21" s="6">
        <v>119.04</v>
      </c>
      <c r="K21" s="6"/>
      <c r="L21" s="6">
        <v>124.545</v>
      </c>
      <c r="M21" s="6"/>
      <c r="N21" s="6">
        <v>58</v>
      </c>
      <c r="O21" s="20" t="s">
        <v>8</v>
      </c>
      <c r="P21" s="71"/>
    </row>
    <row r="22" spans="1:16" ht="18" customHeight="1">
      <c r="A22" s="76"/>
      <c r="B22" s="65"/>
      <c r="C22" s="69">
        <v>2020</v>
      </c>
      <c r="D22" s="40"/>
      <c r="E22" s="45">
        <f t="shared" si="0"/>
        <v>813.857</v>
      </c>
      <c r="F22" s="45">
        <f aca="true" t="shared" si="1" ref="F22:K22">F23+F24</f>
        <v>0</v>
      </c>
      <c r="G22" s="45">
        <f t="shared" si="1"/>
        <v>0</v>
      </c>
      <c r="H22" s="45">
        <f>I22+J22</f>
        <v>436.1</v>
      </c>
      <c r="I22" s="45">
        <f t="shared" si="1"/>
        <v>0</v>
      </c>
      <c r="J22" s="45">
        <f t="shared" si="1"/>
        <v>436.1</v>
      </c>
      <c r="K22" s="45">
        <f t="shared" si="1"/>
        <v>0</v>
      </c>
      <c r="L22" s="45">
        <f>L23+L24</f>
        <v>377.757</v>
      </c>
      <c r="M22" s="45">
        <f>M23+M24</f>
        <v>0</v>
      </c>
      <c r="N22" s="45">
        <f>N23+N24</f>
        <v>0</v>
      </c>
      <c r="O22" s="20" t="s">
        <v>7</v>
      </c>
      <c r="P22" s="71"/>
    </row>
    <row r="23" spans="1:16" ht="18" customHeight="1">
      <c r="A23" s="76"/>
      <c r="B23" s="65"/>
      <c r="C23" s="69"/>
      <c r="D23" s="40"/>
      <c r="E23" s="45">
        <f t="shared" si="0"/>
        <v>545.412</v>
      </c>
      <c r="F23" s="6"/>
      <c r="G23" s="6"/>
      <c r="H23" s="6">
        <f aca="true" t="shared" si="2" ref="H23:H30">I23+J23</f>
        <v>292.2</v>
      </c>
      <c r="I23" s="6"/>
      <c r="J23" s="6">
        <v>292.2</v>
      </c>
      <c r="K23" s="6"/>
      <c r="L23" s="6">
        <v>253.212</v>
      </c>
      <c r="M23" s="6"/>
      <c r="N23" s="6"/>
      <c r="O23" s="20" t="s">
        <v>8</v>
      </c>
      <c r="P23" s="71"/>
    </row>
    <row r="24" spans="1:16" ht="18" customHeight="1">
      <c r="A24" s="76"/>
      <c r="B24" s="65"/>
      <c r="C24" s="69"/>
      <c r="D24" s="40"/>
      <c r="E24" s="45">
        <f t="shared" si="0"/>
        <v>268.445</v>
      </c>
      <c r="F24" s="6"/>
      <c r="G24" s="6"/>
      <c r="H24" s="6">
        <f t="shared" si="2"/>
        <v>143.9</v>
      </c>
      <c r="I24" s="6"/>
      <c r="J24" s="6">
        <v>143.9</v>
      </c>
      <c r="K24" s="6"/>
      <c r="L24" s="6">
        <v>124.545</v>
      </c>
      <c r="M24" s="6"/>
      <c r="N24" s="6"/>
      <c r="O24" s="20" t="s">
        <v>62</v>
      </c>
      <c r="P24" s="71"/>
    </row>
    <row r="25" spans="1:16" ht="18" customHeight="1">
      <c r="A25" s="76"/>
      <c r="B25" s="65"/>
      <c r="C25" s="69">
        <v>2021</v>
      </c>
      <c r="D25" s="40"/>
      <c r="E25" s="45">
        <f t="shared" si="0"/>
        <v>813.857</v>
      </c>
      <c r="F25" s="45">
        <f>F26+F27</f>
        <v>0</v>
      </c>
      <c r="G25" s="45">
        <f>G26+G27</f>
        <v>0</v>
      </c>
      <c r="H25" s="45">
        <f t="shared" si="2"/>
        <v>436.1</v>
      </c>
      <c r="I25" s="45">
        <f aca="true" t="shared" si="3" ref="I25:N25">I26+I27</f>
        <v>0</v>
      </c>
      <c r="J25" s="45">
        <f t="shared" si="3"/>
        <v>436.1</v>
      </c>
      <c r="K25" s="45">
        <f t="shared" si="3"/>
        <v>0</v>
      </c>
      <c r="L25" s="45">
        <f t="shared" si="3"/>
        <v>377.757</v>
      </c>
      <c r="M25" s="45">
        <f t="shared" si="3"/>
        <v>0</v>
      </c>
      <c r="N25" s="45">
        <f t="shared" si="3"/>
        <v>0</v>
      </c>
      <c r="O25" s="20" t="s">
        <v>7</v>
      </c>
      <c r="P25" s="71"/>
    </row>
    <row r="26" spans="1:16" ht="18" customHeight="1">
      <c r="A26" s="76"/>
      <c r="B26" s="65"/>
      <c r="C26" s="69"/>
      <c r="D26" s="40"/>
      <c r="E26" s="45">
        <f t="shared" si="0"/>
        <v>545.412</v>
      </c>
      <c r="F26" s="6"/>
      <c r="G26" s="6"/>
      <c r="H26" s="6">
        <f t="shared" si="2"/>
        <v>292.2</v>
      </c>
      <c r="I26" s="6"/>
      <c r="J26" s="6">
        <v>292.2</v>
      </c>
      <c r="K26" s="6"/>
      <c r="L26" s="6">
        <v>253.212</v>
      </c>
      <c r="M26" s="6"/>
      <c r="N26" s="6"/>
      <c r="O26" s="20" t="s">
        <v>8</v>
      </c>
      <c r="P26" s="71"/>
    </row>
    <row r="27" spans="1:16" ht="18" customHeight="1">
      <c r="A27" s="76"/>
      <c r="B27" s="65"/>
      <c r="C27" s="69"/>
      <c r="D27" s="40"/>
      <c r="E27" s="45">
        <f t="shared" si="0"/>
        <v>268.445</v>
      </c>
      <c r="F27" s="6"/>
      <c r="G27" s="6"/>
      <c r="H27" s="6">
        <f t="shared" si="2"/>
        <v>143.9</v>
      </c>
      <c r="I27" s="6"/>
      <c r="J27" s="6">
        <v>143.9</v>
      </c>
      <c r="K27" s="6"/>
      <c r="L27" s="6">
        <v>124.545</v>
      </c>
      <c r="M27" s="6"/>
      <c r="N27" s="6"/>
      <c r="O27" s="20" t="s">
        <v>9</v>
      </c>
      <c r="P27" s="71"/>
    </row>
    <row r="28" spans="1:16" ht="18" customHeight="1">
      <c r="A28" s="76"/>
      <c r="B28" s="65"/>
      <c r="C28" s="69">
        <v>2022</v>
      </c>
      <c r="D28" s="40"/>
      <c r="E28" s="45">
        <f t="shared" si="0"/>
        <v>813.857</v>
      </c>
      <c r="F28" s="45">
        <f>F29+F30</f>
        <v>0</v>
      </c>
      <c r="G28" s="45">
        <f>G29+G30</f>
        <v>0</v>
      </c>
      <c r="H28" s="45">
        <f t="shared" si="2"/>
        <v>436.1</v>
      </c>
      <c r="I28" s="45">
        <f aca="true" t="shared" si="4" ref="I28:N28">I29+I30</f>
        <v>0</v>
      </c>
      <c r="J28" s="45">
        <f t="shared" si="4"/>
        <v>436.1</v>
      </c>
      <c r="K28" s="45">
        <f t="shared" si="4"/>
        <v>0</v>
      </c>
      <c r="L28" s="45">
        <f t="shared" si="4"/>
        <v>377.757</v>
      </c>
      <c r="M28" s="45">
        <f t="shared" si="4"/>
        <v>0</v>
      </c>
      <c r="N28" s="45">
        <f t="shared" si="4"/>
        <v>0</v>
      </c>
      <c r="O28" s="20" t="s">
        <v>7</v>
      </c>
      <c r="P28" s="71"/>
    </row>
    <row r="29" spans="1:16" ht="18" customHeight="1">
      <c r="A29" s="76"/>
      <c r="B29" s="65"/>
      <c r="C29" s="69"/>
      <c r="D29" s="40"/>
      <c r="E29" s="45">
        <f t="shared" si="0"/>
        <v>545.412</v>
      </c>
      <c r="F29" s="6"/>
      <c r="G29" s="6"/>
      <c r="H29" s="6">
        <f t="shared" si="2"/>
        <v>292.2</v>
      </c>
      <c r="I29" s="6"/>
      <c r="J29" s="6">
        <v>292.2</v>
      </c>
      <c r="K29" s="6"/>
      <c r="L29" s="6">
        <v>253.212</v>
      </c>
      <c r="M29" s="6"/>
      <c r="N29" s="6"/>
      <c r="O29" s="20" t="s">
        <v>8</v>
      </c>
      <c r="P29" s="71"/>
    </row>
    <row r="30" spans="1:16" ht="18" customHeight="1">
      <c r="A30" s="77"/>
      <c r="B30" s="65"/>
      <c r="C30" s="69"/>
      <c r="D30" s="40"/>
      <c r="E30" s="45">
        <f t="shared" si="0"/>
        <v>268.445</v>
      </c>
      <c r="F30" s="6"/>
      <c r="G30" s="6"/>
      <c r="H30" s="6">
        <f t="shared" si="2"/>
        <v>143.9</v>
      </c>
      <c r="I30" s="6"/>
      <c r="J30" s="6">
        <v>143.9</v>
      </c>
      <c r="K30" s="6"/>
      <c r="L30" s="6">
        <v>124.545</v>
      </c>
      <c r="M30" s="6"/>
      <c r="N30" s="6"/>
      <c r="O30" s="20" t="s">
        <v>9</v>
      </c>
      <c r="P30" s="71"/>
    </row>
    <row r="31" spans="1:16" ht="17.25" customHeight="1">
      <c r="A31" s="123" t="s">
        <v>50</v>
      </c>
      <c r="B31" s="65" t="s">
        <v>30</v>
      </c>
      <c r="C31" s="69">
        <v>2017</v>
      </c>
      <c r="D31" s="69"/>
      <c r="E31" s="79">
        <v>642</v>
      </c>
      <c r="F31" s="79"/>
      <c r="G31" s="45"/>
      <c r="H31" s="6">
        <f>I31+J31</f>
        <v>642</v>
      </c>
      <c r="I31" s="45"/>
      <c r="J31" s="6">
        <v>642</v>
      </c>
      <c r="K31" s="6"/>
      <c r="L31" s="80"/>
      <c r="M31" s="80"/>
      <c r="N31" s="6"/>
      <c r="O31" s="90" t="s">
        <v>9</v>
      </c>
      <c r="P31" s="119" t="s">
        <v>33</v>
      </c>
    </row>
    <row r="32" spans="1:16" ht="17.25" customHeight="1">
      <c r="A32" s="123"/>
      <c r="B32" s="65"/>
      <c r="C32" s="37">
        <v>2018</v>
      </c>
      <c r="D32" s="38"/>
      <c r="E32" s="45">
        <v>642</v>
      </c>
      <c r="F32" s="6"/>
      <c r="G32" s="6"/>
      <c r="H32" s="6">
        <f>I32+J32</f>
        <v>642</v>
      </c>
      <c r="I32" s="6"/>
      <c r="J32" s="6">
        <v>642</v>
      </c>
      <c r="K32" s="6"/>
      <c r="L32" s="80"/>
      <c r="M32" s="80"/>
      <c r="N32" s="6"/>
      <c r="O32" s="91"/>
      <c r="P32" s="119"/>
    </row>
    <row r="33" spans="1:16" ht="17.25" customHeight="1">
      <c r="A33" s="123"/>
      <c r="B33" s="65"/>
      <c r="C33" s="37">
        <v>2019</v>
      </c>
      <c r="D33" s="38"/>
      <c r="E33" s="45">
        <f>G33+H33</f>
        <v>717.081</v>
      </c>
      <c r="F33" s="45"/>
      <c r="G33" s="6"/>
      <c r="H33" s="6">
        <f aca="true" t="shared" si="5" ref="H33:H38">I33+J33</f>
        <v>717.081</v>
      </c>
      <c r="I33" s="6"/>
      <c r="J33" s="6">
        <v>717.081</v>
      </c>
      <c r="K33" s="6"/>
      <c r="L33" s="6"/>
      <c r="M33" s="6"/>
      <c r="N33" s="6"/>
      <c r="O33" s="91"/>
      <c r="P33" s="119"/>
    </row>
    <row r="34" spans="1:16" ht="17.25" customHeight="1">
      <c r="A34" s="123"/>
      <c r="B34" s="65"/>
      <c r="C34" s="41">
        <v>2020</v>
      </c>
      <c r="D34" s="42"/>
      <c r="E34" s="45">
        <f>G34+H34</f>
        <v>800</v>
      </c>
      <c r="F34" s="6"/>
      <c r="G34" s="6"/>
      <c r="H34" s="6">
        <f t="shared" si="5"/>
        <v>800</v>
      </c>
      <c r="I34" s="6"/>
      <c r="J34" s="6">
        <v>800</v>
      </c>
      <c r="K34" s="6"/>
      <c r="L34" s="6"/>
      <c r="M34" s="6"/>
      <c r="N34" s="6"/>
      <c r="O34" s="91"/>
      <c r="P34" s="119"/>
    </row>
    <row r="35" spans="1:16" ht="17.25" customHeight="1">
      <c r="A35" s="123"/>
      <c r="B35" s="65"/>
      <c r="C35" s="41">
        <v>2021</v>
      </c>
      <c r="D35" s="42"/>
      <c r="E35" s="45">
        <f>G35+H35</f>
        <v>761.4</v>
      </c>
      <c r="F35" s="6"/>
      <c r="G35" s="6"/>
      <c r="H35" s="6">
        <f>I35+J35</f>
        <v>761.4</v>
      </c>
      <c r="I35" s="6"/>
      <c r="J35" s="6">
        <v>761.4</v>
      </c>
      <c r="K35" s="6"/>
      <c r="L35" s="6"/>
      <c r="M35" s="6"/>
      <c r="N35" s="6"/>
      <c r="O35" s="91"/>
      <c r="P35" s="119"/>
    </row>
    <row r="36" spans="1:16" ht="17.25" customHeight="1" thickBot="1">
      <c r="A36" s="74"/>
      <c r="B36" s="98"/>
      <c r="C36" s="47">
        <v>2022</v>
      </c>
      <c r="D36" s="48"/>
      <c r="E36" s="56">
        <f>G36+H36</f>
        <v>763.5</v>
      </c>
      <c r="F36" s="49"/>
      <c r="G36" s="49"/>
      <c r="H36" s="49">
        <f t="shared" si="5"/>
        <v>763.5</v>
      </c>
      <c r="I36" s="49"/>
      <c r="J36" s="49">
        <v>763.5</v>
      </c>
      <c r="K36" s="49"/>
      <c r="L36" s="49"/>
      <c r="M36" s="49"/>
      <c r="N36" s="49"/>
      <c r="O36" s="91"/>
      <c r="P36" s="120"/>
    </row>
    <row r="37" spans="1:16" ht="17.25" customHeight="1">
      <c r="A37" s="93" t="s">
        <v>25</v>
      </c>
      <c r="B37" s="94"/>
      <c r="C37" s="51">
        <v>2017</v>
      </c>
      <c r="D37" s="51"/>
      <c r="E37" s="57">
        <f>J37+L37+N37</f>
        <v>1463.482</v>
      </c>
      <c r="F37" s="57"/>
      <c r="G37" s="57"/>
      <c r="H37" s="57">
        <f t="shared" si="5"/>
        <v>997</v>
      </c>
      <c r="I37" s="57"/>
      <c r="J37" s="58">
        <f>J13+J31</f>
        <v>997</v>
      </c>
      <c r="K37" s="59"/>
      <c r="L37" s="57">
        <f>L13+L31</f>
        <v>341.482</v>
      </c>
      <c r="M37" s="59"/>
      <c r="N37" s="57">
        <f>N13+N31</f>
        <v>125</v>
      </c>
      <c r="O37" s="92"/>
      <c r="P37" s="121"/>
    </row>
    <row r="38" spans="1:16" ht="16.5" customHeight="1">
      <c r="A38" s="95"/>
      <c r="B38" s="73"/>
      <c r="C38" s="37">
        <v>2018</v>
      </c>
      <c r="D38" s="37"/>
      <c r="E38" s="45">
        <f>J38+L38+N38</f>
        <v>1578.281</v>
      </c>
      <c r="F38" s="45"/>
      <c r="G38" s="45"/>
      <c r="H38" s="45">
        <f t="shared" si="5"/>
        <v>1015</v>
      </c>
      <c r="I38" s="45"/>
      <c r="J38" s="60">
        <f>J16+J17+J32</f>
        <v>1015</v>
      </c>
      <c r="K38" s="6"/>
      <c r="L38" s="45">
        <f>L16+L17+L32</f>
        <v>360.281</v>
      </c>
      <c r="M38" s="6"/>
      <c r="N38" s="45">
        <f>N16+N17+N32</f>
        <v>203</v>
      </c>
      <c r="O38" s="71"/>
      <c r="P38" s="122"/>
    </row>
    <row r="39" spans="1:16" ht="18" customHeight="1">
      <c r="A39" s="95"/>
      <c r="B39" s="73"/>
      <c r="C39" s="37">
        <v>2019</v>
      </c>
      <c r="D39" s="37"/>
      <c r="E39" s="45">
        <f aca="true" t="shared" si="6" ref="E39:K39">E19+E33</f>
        <v>1599.8380000000002</v>
      </c>
      <c r="F39" s="45">
        <f t="shared" si="6"/>
        <v>0</v>
      </c>
      <c r="G39" s="45">
        <f t="shared" si="6"/>
        <v>0</v>
      </c>
      <c r="H39" s="45">
        <f t="shared" si="6"/>
        <v>1097.0810000000001</v>
      </c>
      <c r="I39" s="45">
        <f t="shared" si="6"/>
        <v>0</v>
      </c>
      <c r="J39" s="45">
        <f t="shared" si="6"/>
        <v>1097.0810000000001</v>
      </c>
      <c r="K39" s="45">
        <f t="shared" si="6"/>
        <v>0</v>
      </c>
      <c r="L39" s="45">
        <f>L19+L33</f>
        <v>377.757</v>
      </c>
      <c r="M39" s="45">
        <f>M19+M33</f>
        <v>0</v>
      </c>
      <c r="N39" s="45">
        <f>N19+N33</f>
        <v>125</v>
      </c>
      <c r="O39" s="71"/>
      <c r="P39" s="122"/>
    </row>
    <row r="40" spans="1:16" ht="18" customHeight="1">
      <c r="A40" s="95"/>
      <c r="B40" s="73"/>
      <c r="C40" s="37">
        <v>2020</v>
      </c>
      <c r="D40" s="37"/>
      <c r="E40" s="45">
        <f aca="true" t="shared" si="7" ref="E40:K40">E22+E34</f>
        <v>1613.857</v>
      </c>
      <c r="F40" s="45">
        <f t="shared" si="7"/>
        <v>0</v>
      </c>
      <c r="G40" s="45">
        <f t="shared" si="7"/>
        <v>0</v>
      </c>
      <c r="H40" s="45">
        <f t="shared" si="7"/>
        <v>1236.1</v>
      </c>
      <c r="I40" s="45">
        <f t="shared" si="7"/>
        <v>0</v>
      </c>
      <c r="J40" s="45">
        <f t="shared" si="7"/>
        <v>1236.1</v>
      </c>
      <c r="K40" s="45">
        <f t="shared" si="7"/>
        <v>0</v>
      </c>
      <c r="L40" s="45">
        <f>L22+L34</f>
        <v>377.757</v>
      </c>
      <c r="M40" s="45">
        <f>M22+M34</f>
        <v>0</v>
      </c>
      <c r="N40" s="45">
        <v>0</v>
      </c>
      <c r="O40" s="20"/>
      <c r="P40" s="52"/>
    </row>
    <row r="41" spans="1:16" ht="18" customHeight="1">
      <c r="A41" s="95"/>
      <c r="B41" s="73"/>
      <c r="C41" s="37">
        <v>2021</v>
      </c>
      <c r="D41" s="37"/>
      <c r="E41" s="45">
        <f aca="true" t="shared" si="8" ref="E41:K41">E25+E35</f>
        <v>1575.257</v>
      </c>
      <c r="F41" s="45">
        <f t="shared" si="8"/>
        <v>0</v>
      </c>
      <c r="G41" s="45">
        <f t="shared" si="8"/>
        <v>0</v>
      </c>
      <c r="H41" s="45">
        <f t="shared" si="8"/>
        <v>1197.5</v>
      </c>
      <c r="I41" s="45">
        <f t="shared" si="8"/>
        <v>0</v>
      </c>
      <c r="J41" s="45">
        <f t="shared" si="8"/>
        <v>1197.5</v>
      </c>
      <c r="K41" s="45">
        <f t="shared" si="8"/>
        <v>0</v>
      </c>
      <c r="L41" s="45">
        <f>L25+L35</f>
        <v>377.757</v>
      </c>
      <c r="M41" s="45">
        <f>M25+M35</f>
        <v>0</v>
      </c>
      <c r="N41" s="45">
        <v>0</v>
      </c>
      <c r="O41" s="20"/>
      <c r="P41" s="52"/>
    </row>
    <row r="42" spans="1:16" ht="21.75" customHeight="1" thickBot="1">
      <c r="A42" s="96"/>
      <c r="B42" s="97"/>
      <c r="C42" s="53">
        <v>2022</v>
      </c>
      <c r="D42" s="53"/>
      <c r="E42" s="61">
        <f aca="true" t="shared" si="9" ref="E42:K42">E28+E36</f>
        <v>1577.357</v>
      </c>
      <c r="F42" s="61">
        <f t="shared" si="9"/>
        <v>0</v>
      </c>
      <c r="G42" s="61">
        <f t="shared" si="9"/>
        <v>0</v>
      </c>
      <c r="H42" s="61">
        <f t="shared" si="9"/>
        <v>1199.6</v>
      </c>
      <c r="I42" s="61">
        <f t="shared" si="9"/>
        <v>0</v>
      </c>
      <c r="J42" s="61">
        <f t="shared" si="9"/>
        <v>1199.6</v>
      </c>
      <c r="K42" s="61">
        <f t="shared" si="9"/>
        <v>0</v>
      </c>
      <c r="L42" s="61">
        <f>L28+L36</f>
        <v>377.757</v>
      </c>
      <c r="M42" s="61">
        <f>M28+M36</f>
        <v>0</v>
      </c>
      <c r="N42" s="61">
        <v>0</v>
      </c>
      <c r="O42" s="62"/>
      <c r="P42" s="54"/>
    </row>
    <row r="43" spans="1:16" ht="24" customHeight="1">
      <c r="A43" s="89" t="s">
        <v>68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50"/>
    </row>
    <row r="44" spans="1:16" ht="17.25" customHeight="1">
      <c r="A44" s="88" t="s">
        <v>39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12"/>
    </row>
    <row r="45" spans="1:16" ht="18" customHeight="1">
      <c r="A45" s="88" t="s">
        <v>41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2"/>
    </row>
    <row r="46" spans="1:16" ht="13.5" customHeight="1">
      <c r="A46" s="65" t="s">
        <v>5</v>
      </c>
      <c r="B46" s="65" t="s">
        <v>35</v>
      </c>
      <c r="C46" s="78">
        <v>2017</v>
      </c>
      <c r="D46" s="7"/>
      <c r="E46" s="103">
        <f>L46</f>
        <v>93.28</v>
      </c>
      <c r="F46" s="12"/>
      <c r="G46" s="65"/>
      <c r="H46" s="71">
        <f>I46+J46</f>
        <v>0</v>
      </c>
      <c r="I46" s="65"/>
      <c r="J46" s="70"/>
      <c r="K46" s="12"/>
      <c r="L46" s="72">
        <v>93.28</v>
      </c>
      <c r="M46" s="12"/>
      <c r="N46" s="65"/>
      <c r="O46" s="71" t="s">
        <v>15</v>
      </c>
      <c r="P46" s="71" t="s">
        <v>43</v>
      </c>
    </row>
    <row r="47" spans="1:16" ht="7.5" customHeight="1">
      <c r="A47" s="65"/>
      <c r="B47" s="65"/>
      <c r="C47" s="78"/>
      <c r="D47" s="43"/>
      <c r="E47" s="103"/>
      <c r="F47" s="12"/>
      <c r="G47" s="65"/>
      <c r="H47" s="71"/>
      <c r="I47" s="65"/>
      <c r="J47" s="70"/>
      <c r="K47" s="12"/>
      <c r="L47" s="72"/>
      <c r="M47" s="12"/>
      <c r="N47" s="65"/>
      <c r="O47" s="71"/>
      <c r="P47" s="71"/>
    </row>
    <row r="48" spans="1:16" ht="13.5" customHeight="1">
      <c r="A48" s="65"/>
      <c r="B48" s="65"/>
      <c r="C48" s="78">
        <v>2018</v>
      </c>
      <c r="D48" s="43"/>
      <c r="E48" s="103">
        <f>L48</f>
        <v>110.2</v>
      </c>
      <c r="F48" s="12"/>
      <c r="G48" s="65"/>
      <c r="H48" s="71">
        <f>I48+J48</f>
        <v>0</v>
      </c>
      <c r="I48" s="65"/>
      <c r="J48" s="70"/>
      <c r="K48" s="12"/>
      <c r="L48" s="72">
        <v>110.2</v>
      </c>
      <c r="M48" s="12"/>
      <c r="N48" s="65"/>
      <c r="O48" s="71"/>
      <c r="P48" s="71"/>
    </row>
    <row r="49" spans="1:16" ht="9.75" customHeight="1">
      <c r="A49" s="65"/>
      <c r="B49" s="65"/>
      <c r="C49" s="78"/>
      <c r="D49" s="43"/>
      <c r="E49" s="103"/>
      <c r="F49" s="12"/>
      <c r="G49" s="65"/>
      <c r="H49" s="71"/>
      <c r="I49" s="65"/>
      <c r="J49" s="70"/>
      <c r="K49" s="12"/>
      <c r="L49" s="72"/>
      <c r="M49" s="12"/>
      <c r="N49" s="65"/>
      <c r="O49" s="71"/>
      <c r="P49" s="71"/>
    </row>
    <row r="50" spans="1:16" ht="12" customHeight="1">
      <c r="A50" s="65"/>
      <c r="B50" s="65"/>
      <c r="C50" s="78">
        <v>2019</v>
      </c>
      <c r="D50" s="43"/>
      <c r="E50" s="103">
        <f>L50</f>
        <v>97.29</v>
      </c>
      <c r="F50" s="12"/>
      <c r="G50" s="65"/>
      <c r="H50" s="71">
        <f>I50+J50</f>
        <v>0</v>
      </c>
      <c r="I50" s="65"/>
      <c r="J50" s="70"/>
      <c r="K50" s="12"/>
      <c r="L50" s="72">
        <v>97.29</v>
      </c>
      <c r="M50" s="12"/>
      <c r="N50" s="65"/>
      <c r="O50" s="71"/>
      <c r="P50" s="71"/>
    </row>
    <row r="51" spans="1:16" ht="15" customHeight="1">
      <c r="A51" s="65"/>
      <c r="B51" s="65"/>
      <c r="C51" s="78"/>
      <c r="D51" s="43"/>
      <c r="E51" s="103"/>
      <c r="F51" s="12"/>
      <c r="G51" s="65"/>
      <c r="H51" s="71"/>
      <c r="I51" s="65"/>
      <c r="J51" s="70"/>
      <c r="K51" s="12"/>
      <c r="L51" s="72"/>
      <c r="M51" s="12"/>
      <c r="N51" s="65"/>
      <c r="O51" s="71"/>
      <c r="P51" s="71"/>
    </row>
    <row r="52" spans="1:16" ht="21" customHeight="1">
      <c r="A52" s="65"/>
      <c r="B52" s="65"/>
      <c r="C52" s="13">
        <v>2020</v>
      </c>
      <c r="D52" s="43"/>
      <c r="E52" s="31">
        <f>J52+L52+N52</f>
        <v>97.3</v>
      </c>
      <c r="F52" s="12"/>
      <c r="G52" s="12"/>
      <c r="H52" s="20">
        <f>I52+J52</f>
        <v>0</v>
      </c>
      <c r="I52" s="12"/>
      <c r="J52" s="7"/>
      <c r="K52" s="12"/>
      <c r="L52" s="14">
        <v>97.3</v>
      </c>
      <c r="M52" s="12"/>
      <c r="N52" s="21"/>
      <c r="O52" s="71"/>
      <c r="P52" s="71"/>
    </row>
    <row r="53" spans="1:16" ht="21.75" customHeight="1">
      <c r="A53" s="65"/>
      <c r="B53" s="65"/>
      <c r="C53" s="13">
        <v>2021</v>
      </c>
      <c r="D53" s="43"/>
      <c r="E53" s="31">
        <f>J53+L53+N53</f>
        <v>0</v>
      </c>
      <c r="F53" s="12"/>
      <c r="G53" s="12"/>
      <c r="H53" s="20">
        <f>I53+J53</f>
        <v>0</v>
      </c>
      <c r="I53" s="12"/>
      <c r="J53" s="7"/>
      <c r="K53" s="12"/>
      <c r="L53" s="14">
        <v>0</v>
      </c>
      <c r="M53" s="12"/>
      <c r="N53" s="21"/>
      <c r="O53" s="71"/>
      <c r="P53" s="71"/>
    </row>
    <row r="54" spans="1:16" ht="22.5" customHeight="1">
      <c r="A54" s="65"/>
      <c r="B54" s="65"/>
      <c r="C54" s="13">
        <v>2022</v>
      </c>
      <c r="D54" s="43"/>
      <c r="E54" s="31">
        <f>J54+L54+N54</f>
        <v>0</v>
      </c>
      <c r="F54" s="12"/>
      <c r="G54" s="12"/>
      <c r="H54" s="20">
        <f>I54+J54</f>
        <v>0</v>
      </c>
      <c r="I54" s="12"/>
      <c r="J54" s="7"/>
      <c r="K54" s="12"/>
      <c r="L54" s="14">
        <v>0</v>
      </c>
      <c r="M54" s="12"/>
      <c r="N54" s="21"/>
      <c r="O54" s="71"/>
      <c r="P54" s="71"/>
    </row>
    <row r="55" spans="1:16" ht="24" customHeight="1">
      <c r="A55" s="65" t="s">
        <v>51</v>
      </c>
      <c r="B55" s="65" t="s">
        <v>40</v>
      </c>
      <c r="C55" s="78">
        <v>2017</v>
      </c>
      <c r="D55" s="78"/>
      <c r="E55" s="31">
        <f aca="true" t="shared" si="10" ref="E55:E62">J55+L55</f>
        <v>40</v>
      </c>
      <c r="F55" s="20"/>
      <c r="G55" s="20"/>
      <c r="H55" s="20">
        <f aca="true" t="shared" si="11" ref="H55:H65">I55+J55</f>
        <v>0</v>
      </c>
      <c r="I55" s="20"/>
      <c r="J55" s="14"/>
      <c r="K55" s="20"/>
      <c r="L55" s="14">
        <v>40</v>
      </c>
      <c r="M55" s="12"/>
      <c r="N55" s="21"/>
      <c r="O55" s="71" t="s">
        <v>28</v>
      </c>
      <c r="P55" s="65" t="s">
        <v>42</v>
      </c>
    </row>
    <row r="56" spans="1:16" ht="34.5" customHeight="1">
      <c r="A56" s="65"/>
      <c r="B56" s="65"/>
      <c r="C56" s="78">
        <v>2018</v>
      </c>
      <c r="D56" s="78"/>
      <c r="E56" s="31">
        <f t="shared" si="10"/>
        <v>40</v>
      </c>
      <c r="F56" s="20"/>
      <c r="G56" s="20"/>
      <c r="H56" s="20">
        <f t="shared" si="11"/>
        <v>0</v>
      </c>
      <c r="I56" s="20"/>
      <c r="J56" s="19"/>
      <c r="K56" s="20"/>
      <c r="L56" s="14">
        <v>40</v>
      </c>
      <c r="M56" s="12"/>
      <c r="N56" s="12"/>
      <c r="O56" s="71"/>
      <c r="P56" s="65"/>
    </row>
    <row r="57" spans="1:16" ht="60" customHeight="1" hidden="1" thickBot="1">
      <c r="A57" s="65"/>
      <c r="B57" s="65"/>
      <c r="C57" s="78">
        <v>2019</v>
      </c>
      <c r="D57" s="78"/>
      <c r="E57" s="31">
        <f t="shared" si="10"/>
        <v>0</v>
      </c>
      <c r="F57" s="20"/>
      <c r="G57" s="20"/>
      <c r="H57" s="20">
        <f t="shared" si="11"/>
        <v>0</v>
      </c>
      <c r="I57" s="20"/>
      <c r="J57" s="19"/>
      <c r="K57" s="20"/>
      <c r="L57" s="14">
        <v>0</v>
      </c>
      <c r="M57" s="12"/>
      <c r="N57" s="12"/>
      <c r="O57" s="71"/>
      <c r="P57" s="65"/>
    </row>
    <row r="58" spans="1:16" ht="26.25" customHeight="1">
      <c r="A58" s="65"/>
      <c r="B58" s="65"/>
      <c r="C58" s="78"/>
      <c r="D58" s="78"/>
      <c r="E58" s="31">
        <f t="shared" si="10"/>
        <v>52.2</v>
      </c>
      <c r="F58" s="20"/>
      <c r="G58" s="20"/>
      <c r="H58" s="20">
        <f t="shared" si="11"/>
        <v>0</v>
      </c>
      <c r="I58" s="20"/>
      <c r="J58" s="19">
        <v>0</v>
      </c>
      <c r="K58" s="20"/>
      <c r="L58" s="31">
        <f>40+12.2</f>
        <v>52.2</v>
      </c>
      <c r="M58" s="12"/>
      <c r="N58" s="12"/>
      <c r="O58" s="71"/>
      <c r="P58" s="65"/>
    </row>
    <row r="59" spans="1:16" ht="48" customHeight="1" hidden="1" thickBot="1">
      <c r="A59" s="65"/>
      <c r="B59" s="65"/>
      <c r="C59" s="43">
        <v>2020</v>
      </c>
      <c r="D59" s="13"/>
      <c r="E59" s="31">
        <f t="shared" si="10"/>
        <v>60</v>
      </c>
      <c r="F59" s="20"/>
      <c r="G59" s="20"/>
      <c r="H59" s="20">
        <f t="shared" si="11"/>
        <v>0</v>
      </c>
      <c r="I59" s="20"/>
      <c r="J59" s="19"/>
      <c r="K59" s="20"/>
      <c r="L59" s="14">
        <v>60</v>
      </c>
      <c r="M59" s="12"/>
      <c r="N59" s="12"/>
      <c r="O59" s="71"/>
      <c r="P59" s="65"/>
    </row>
    <row r="60" spans="1:16" ht="22.5" customHeight="1">
      <c r="A60" s="65"/>
      <c r="B60" s="65"/>
      <c r="C60" s="13">
        <v>2020</v>
      </c>
      <c r="D60" s="13"/>
      <c r="E60" s="31">
        <f t="shared" si="10"/>
        <v>60</v>
      </c>
      <c r="F60" s="20"/>
      <c r="G60" s="20"/>
      <c r="H60" s="20">
        <f t="shared" si="11"/>
        <v>0</v>
      </c>
      <c r="I60" s="20"/>
      <c r="J60" s="19"/>
      <c r="K60" s="20"/>
      <c r="L60" s="31">
        <v>60</v>
      </c>
      <c r="M60" s="21"/>
      <c r="N60" s="21"/>
      <c r="O60" s="71"/>
      <c r="P60" s="65"/>
    </row>
    <row r="61" spans="1:16" ht="22.5" customHeight="1">
      <c r="A61" s="65"/>
      <c r="B61" s="65"/>
      <c r="C61" s="13">
        <v>2021</v>
      </c>
      <c r="D61" s="13"/>
      <c r="E61" s="31">
        <f t="shared" si="10"/>
        <v>40</v>
      </c>
      <c r="F61" s="20"/>
      <c r="G61" s="20"/>
      <c r="H61" s="20">
        <f>I61+J61</f>
        <v>0</v>
      </c>
      <c r="I61" s="20"/>
      <c r="J61" s="19">
        <v>0</v>
      </c>
      <c r="K61" s="20"/>
      <c r="L61" s="14">
        <v>40</v>
      </c>
      <c r="M61" s="12"/>
      <c r="N61" s="12"/>
      <c r="O61" s="71"/>
      <c r="P61" s="65"/>
    </row>
    <row r="62" spans="1:16" ht="24.75" customHeight="1">
      <c r="A62" s="65"/>
      <c r="B62" s="65"/>
      <c r="C62" s="13">
        <v>2022</v>
      </c>
      <c r="D62" s="13"/>
      <c r="E62" s="31">
        <f t="shared" si="10"/>
        <v>40</v>
      </c>
      <c r="F62" s="20"/>
      <c r="G62" s="20"/>
      <c r="H62" s="20">
        <f t="shared" si="11"/>
        <v>0</v>
      </c>
      <c r="I62" s="20"/>
      <c r="J62" s="19">
        <v>0</v>
      </c>
      <c r="K62" s="20"/>
      <c r="L62" s="14">
        <v>40</v>
      </c>
      <c r="M62" s="12"/>
      <c r="N62" s="12"/>
      <c r="O62" s="71"/>
      <c r="P62" s="65"/>
    </row>
    <row r="63" spans="1:16" ht="30" customHeight="1">
      <c r="A63" s="21" t="s">
        <v>70</v>
      </c>
      <c r="B63" s="21" t="s">
        <v>65</v>
      </c>
      <c r="C63" s="13">
        <v>2019</v>
      </c>
      <c r="D63" s="7"/>
      <c r="E63" s="31">
        <f>G63+H63+L63+N63</f>
        <v>0</v>
      </c>
      <c r="F63" s="31"/>
      <c r="G63" s="13"/>
      <c r="H63" s="31">
        <f t="shared" si="11"/>
        <v>0</v>
      </c>
      <c r="I63" s="13"/>
      <c r="J63" s="14">
        <v>0</v>
      </c>
      <c r="K63" s="14"/>
      <c r="L63" s="35">
        <v>0</v>
      </c>
      <c r="M63" s="34"/>
      <c r="N63" s="11"/>
      <c r="O63" s="12" t="s">
        <v>58</v>
      </c>
      <c r="P63" s="21"/>
    </row>
    <row r="64" spans="1:16" ht="21.75" customHeight="1">
      <c r="A64" s="73" t="s">
        <v>52</v>
      </c>
      <c r="B64" s="73"/>
      <c r="C64" s="7">
        <v>2017</v>
      </c>
      <c r="D64" s="7"/>
      <c r="E64" s="17">
        <f>J64+L64+N64</f>
        <v>133.28</v>
      </c>
      <c r="F64" s="17"/>
      <c r="G64" s="17"/>
      <c r="H64" s="21">
        <f t="shared" si="11"/>
        <v>0</v>
      </c>
      <c r="I64" s="17"/>
      <c r="J64" s="15"/>
      <c r="K64" s="16"/>
      <c r="L64" s="17">
        <f>L46+L55</f>
        <v>133.28</v>
      </c>
      <c r="M64" s="4"/>
      <c r="N64" s="17"/>
      <c r="O64" s="65"/>
      <c r="P64" s="65"/>
    </row>
    <row r="65" spans="1:16" ht="22.5" customHeight="1">
      <c r="A65" s="73"/>
      <c r="B65" s="73"/>
      <c r="C65" s="13">
        <v>2018</v>
      </c>
      <c r="D65" s="13"/>
      <c r="E65" s="45">
        <f>J65+L65+N65</f>
        <v>150.2</v>
      </c>
      <c r="F65" s="45"/>
      <c r="G65" s="45"/>
      <c r="H65" s="20">
        <f t="shared" si="11"/>
        <v>0</v>
      </c>
      <c r="I65" s="45"/>
      <c r="J65" s="45"/>
      <c r="K65" s="46"/>
      <c r="L65" s="45">
        <f>L48+L56</f>
        <v>150.2</v>
      </c>
      <c r="M65" s="6"/>
      <c r="N65" s="45"/>
      <c r="O65" s="65"/>
      <c r="P65" s="65"/>
    </row>
    <row r="66" spans="1:16" ht="21" customHeight="1">
      <c r="A66" s="73"/>
      <c r="B66" s="73"/>
      <c r="C66" s="7">
        <v>2019</v>
      </c>
      <c r="D66" s="7"/>
      <c r="E66" s="17">
        <f aca="true" t="shared" si="12" ref="E66:K66">E50+E58+E63</f>
        <v>149.49</v>
      </c>
      <c r="F66" s="17">
        <f t="shared" si="12"/>
        <v>0</v>
      </c>
      <c r="G66" s="17">
        <f t="shared" si="12"/>
        <v>0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0</v>
      </c>
      <c r="L66" s="17">
        <f>L50+L58+L63</f>
        <v>149.49</v>
      </c>
      <c r="M66" s="17">
        <f>M50+M58+M63</f>
        <v>0</v>
      </c>
      <c r="N66" s="17">
        <f>N50+N58+N63</f>
        <v>0</v>
      </c>
      <c r="O66" s="65"/>
      <c r="P66" s="65"/>
    </row>
    <row r="67" spans="1:16" ht="21" customHeight="1">
      <c r="A67" s="73"/>
      <c r="B67" s="73"/>
      <c r="C67" s="7">
        <v>2020</v>
      </c>
      <c r="D67" s="7"/>
      <c r="E67" s="17">
        <f aca="true" t="shared" si="13" ref="E67:K68">E52+E60</f>
        <v>157.3</v>
      </c>
      <c r="F67" s="17">
        <f t="shared" si="13"/>
        <v>0</v>
      </c>
      <c r="G67" s="17">
        <f t="shared" si="13"/>
        <v>0</v>
      </c>
      <c r="H67" s="17">
        <f t="shared" si="13"/>
        <v>0</v>
      </c>
      <c r="I67" s="17">
        <f t="shared" si="13"/>
        <v>0</v>
      </c>
      <c r="J67" s="17">
        <f t="shared" si="13"/>
        <v>0</v>
      </c>
      <c r="K67" s="17">
        <f t="shared" si="13"/>
        <v>0</v>
      </c>
      <c r="L67" s="17">
        <f aca="true" t="shared" si="14" ref="L67:N69">L52+L60</f>
        <v>157.3</v>
      </c>
      <c r="M67" s="17">
        <f t="shared" si="14"/>
        <v>0</v>
      </c>
      <c r="N67" s="17">
        <f t="shared" si="14"/>
        <v>0</v>
      </c>
      <c r="O67" s="65"/>
      <c r="P67" s="65"/>
    </row>
    <row r="68" spans="1:16" ht="21" customHeight="1">
      <c r="A68" s="73"/>
      <c r="B68" s="73"/>
      <c r="C68" s="7">
        <v>2021</v>
      </c>
      <c r="D68" s="7"/>
      <c r="E68" s="17">
        <f t="shared" si="13"/>
        <v>40</v>
      </c>
      <c r="F68" s="17">
        <f t="shared" si="13"/>
        <v>0</v>
      </c>
      <c r="G68" s="17">
        <f t="shared" si="13"/>
        <v>0</v>
      </c>
      <c r="H68" s="17">
        <f t="shared" si="13"/>
        <v>0</v>
      </c>
      <c r="I68" s="17">
        <f t="shared" si="13"/>
        <v>0</v>
      </c>
      <c r="J68" s="17">
        <f t="shared" si="13"/>
        <v>0</v>
      </c>
      <c r="K68" s="17">
        <f t="shared" si="13"/>
        <v>0</v>
      </c>
      <c r="L68" s="17">
        <f t="shared" si="14"/>
        <v>40</v>
      </c>
      <c r="M68" s="17">
        <f t="shared" si="14"/>
        <v>0</v>
      </c>
      <c r="N68" s="17">
        <f t="shared" si="14"/>
        <v>0</v>
      </c>
      <c r="O68" s="65"/>
      <c r="P68" s="65"/>
    </row>
    <row r="69" spans="1:16" ht="22.5" customHeight="1">
      <c r="A69" s="73"/>
      <c r="B69" s="73"/>
      <c r="C69" s="7">
        <v>2021</v>
      </c>
      <c r="D69" s="7"/>
      <c r="E69" s="17">
        <f aca="true" t="shared" si="15" ref="E69:K69">E54+E62</f>
        <v>40</v>
      </c>
      <c r="F69" s="17">
        <f t="shared" si="15"/>
        <v>0</v>
      </c>
      <c r="G69" s="17">
        <f t="shared" si="15"/>
        <v>0</v>
      </c>
      <c r="H69" s="17">
        <f t="shared" si="15"/>
        <v>0</v>
      </c>
      <c r="I69" s="17">
        <f t="shared" si="15"/>
        <v>0</v>
      </c>
      <c r="J69" s="17">
        <f t="shared" si="15"/>
        <v>0</v>
      </c>
      <c r="K69" s="17">
        <f t="shared" si="15"/>
        <v>0</v>
      </c>
      <c r="L69" s="17">
        <f t="shared" si="14"/>
        <v>40</v>
      </c>
      <c r="M69" s="17">
        <f t="shared" si="14"/>
        <v>0</v>
      </c>
      <c r="N69" s="17">
        <f t="shared" si="14"/>
        <v>0</v>
      </c>
      <c r="O69" s="65"/>
      <c r="P69" s="65"/>
    </row>
    <row r="70" spans="1:16" ht="19.5" customHeight="1" thickBot="1">
      <c r="A70" s="112" t="s">
        <v>64</v>
      </c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4"/>
    </row>
    <row r="71" spans="1:16" ht="19.5" customHeight="1">
      <c r="A71" s="115" t="s">
        <v>37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7"/>
    </row>
    <row r="72" spans="1:16" ht="19.5" customHeight="1">
      <c r="A72" s="82" t="s">
        <v>38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4"/>
    </row>
    <row r="73" spans="1:16" ht="19.5" customHeight="1">
      <c r="A73" s="65" t="s">
        <v>13</v>
      </c>
      <c r="B73" s="65" t="s">
        <v>36</v>
      </c>
      <c r="C73" s="70">
        <v>2017</v>
      </c>
      <c r="D73" s="70"/>
      <c r="E73" s="64">
        <f>J73+L73+N73</f>
        <v>3256.791</v>
      </c>
      <c r="F73" s="64"/>
      <c r="G73" s="64"/>
      <c r="H73" s="9">
        <f>I73+J73</f>
        <v>0</v>
      </c>
      <c r="I73" s="9"/>
      <c r="J73" s="108">
        <v>0</v>
      </c>
      <c r="K73" s="21"/>
      <c r="L73" s="110">
        <v>3256.791</v>
      </c>
      <c r="M73" s="110"/>
      <c r="N73" s="124">
        <v>0</v>
      </c>
      <c r="O73" s="88" t="s">
        <v>62</v>
      </c>
      <c r="P73" s="71" t="s">
        <v>32</v>
      </c>
    </row>
    <row r="74" spans="1:16" ht="15" customHeight="1">
      <c r="A74" s="65"/>
      <c r="B74" s="65"/>
      <c r="C74" s="70"/>
      <c r="D74" s="70"/>
      <c r="E74" s="64"/>
      <c r="F74" s="64"/>
      <c r="G74" s="64"/>
      <c r="H74" s="9">
        <f aca="true" t="shared" si="16" ref="H74:H111">I74+J74</f>
        <v>0</v>
      </c>
      <c r="I74" s="9"/>
      <c r="J74" s="108"/>
      <c r="K74" s="7"/>
      <c r="L74" s="110"/>
      <c r="M74" s="110"/>
      <c r="N74" s="124"/>
      <c r="O74" s="88"/>
      <c r="P74" s="71"/>
    </row>
    <row r="75" spans="1:16" ht="17.25" customHeight="1">
      <c r="A75" s="65"/>
      <c r="B75" s="65"/>
      <c r="C75" s="70"/>
      <c r="D75" s="70"/>
      <c r="E75" s="64"/>
      <c r="F75" s="64"/>
      <c r="G75" s="64"/>
      <c r="H75" s="9">
        <f t="shared" si="16"/>
        <v>0</v>
      </c>
      <c r="I75" s="9"/>
      <c r="J75" s="108"/>
      <c r="K75" s="5"/>
      <c r="L75" s="110"/>
      <c r="M75" s="110"/>
      <c r="N75" s="124"/>
      <c r="O75" s="88"/>
      <c r="P75" s="71"/>
    </row>
    <row r="76" spans="1:16" ht="19.5" customHeight="1">
      <c r="A76" s="65"/>
      <c r="B76" s="65"/>
      <c r="C76" s="7">
        <v>2018</v>
      </c>
      <c r="D76" s="7"/>
      <c r="E76" s="9">
        <f aca="true" t="shared" si="17" ref="E76:E87">J76+L76+N76</f>
        <v>3070.76057</v>
      </c>
      <c r="F76" s="9"/>
      <c r="G76" s="23"/>
      <c r="H76" s="9">
        <f t="shared" si="16"/>
        <v>0</v>
      </c>
      <c r="I76" s="23"/>
      <c r="J76" s="5">
        <v>0</v>
      </c>
      <c r="K76" s="5"/>
      <c r="L76" s="109">
        <f>3553.319-482.55843</f>
        <v>3070.76057</v>
      </c>
      <c r="M76" s="109"/>
      <c r="N76" s="22">
        <v>0</v>
      </c>
      <c r="O76" s="25" t="s">
        <v>62</v>
      </c>
      <c r="P76" s="71"/>
    </row>
    <row r="77" spans="1:16" ht="19.5" customHeight="1">
      <c r="A77" s="65"/>
      <c r="B77" s="65"/>
      <c r="C77" s="70">
        <v>2019</v>
      </c>
      <c r="D77" s="70"/>
      <c r="E77" s="64">
        <f t="shared" si="17"/>
        <v>2637.4877</v>
      </c>
      <c r="F77" s="64"/>
      <c r="G77" s="23"/>
      <c r="H77" s="9">
        <f t="shared" si="16"/>
        <v>0</v>
      </c>
      <c r="I77" s="23"/>
      <c r="J77" s="5">
        <v>0</v>
      </c>
      <c r="K77" s="5"/>
      <c r="L77" s="109">
        <v>2637.4877</v>
      </c>
      <c r="M77" s="109"/>
      <c r="N77" s="22">
        <v>0</v>
      </c>
      <c r="O77" s="25" t="s">
        <v>62</v>
      </c>
      <c r="P77" s="71"/>
    </row>
    <row r="78" spans="1:16" ht="19.5" customHeight="1">
      <c r="A78" s="65"/>
      <c r="B78" s="65"/>
      <c r="C78" s="7">
        <v>2020</v>
      </c>
      <c r="D78" s="7"/>
      <c r="E78" s="9">
        <f>J78+L78+N78</f>
        <v>3426.696</v>
      </c>
      <c r="F78" s="9"/>
      <c r="G78" s="23"/>
      <c r="H78" s="9">
        <f>I78+J78</f>
        <v>0</v>
      </c>
      <c r="I78" s="23"/>
      <c r="J78" s="5">
        <v>0</v>
      </c>
      <c r="K78" s="5"/>
      <c r="L78" s="33">
        <v>3426.696</v>
      </c>
      <c r="M78" s="33"/>
      <c r="N78" s="22">
        <v>0</v>
      </c>
      <c r="O78" s="25" t="s">
        <v>62</v>
      </c>
      <c r="P78" s="71"/>
    </row>
    <row r="79" spans="1:16" ht="19.5" customHeight="1">
      <c r="A79" s="65"/>
      <c r="B79" s="65"/>
      <c r="C79" s="7">
        <v>2021</v>
      </c>
      <c r="D79" s="7"/>
      <c r="E79" s="9">
        <f>J79+L79+N79</f>
        <v>2271.992</v>
      </c>
      <c r="F79" s="9"/>
      <c r="G79" s="23"/>
      <c r="H79" s="9">
        <f>I79+J79</f>
        <v>0</v>
      </c>
      <c r="I79" s="23"/>
      <c r="J79" s="5">
        <v>0</v>
      </c>
      <c r="K79" s="5"/>
      <c r="L79" s="33">
        <v>2271.992</v>
      </c>
      <c r="M79" s="33"/>
      <c r="N79" s="22">
        <v>0</v>
      </c>
      <c r="O79" s="25" t="s">
        <v>62</v>
      </c>
      <c r="P79" s="71"/>
    </row>
    <row r="80" spans="1:16" ht="19.5" customHeight="1">
      <c r="A80" s="65"/>
      <c r="B80" s="65"/>
      <c r="C80" s="7">
        <v>2022</v>
      </c>
      <c r="D80" s="7"/>
      <c r="E80" s="9">
        <f t="shared" si="17"/>
        <v>2271.992</v>
      </c>
      <c r="F80" s="9"/>
      <c r="G80" s="23"/>
      <c r="H80" s="9">
        <f t="shared" si="16"/>
        <v>0</v>
      </c>
      <c r="I80" s="23"/>
      <c r="J80" s="5">
        <v>0</v>
      </c>
      <c r="K80" s="5"/>
      <c r="L80" s="33">
        <v>2271.992</v>
      </c>
      <c r="M80" s="33"/>
      <c r="N80" s="22">
        <v>0</v>
      </c>
      <c r="O80" s="25" t="s">
        <v>62</v>
      </c>
      <c r="P80" s="71"/>
    </row>
    <row r="81" spans="1:16" ht="19.5" customHeight="1">
      <c r="A81" s="118" t="s">
        <v>53</v>
      </c>
      <c r="B81" s="65" t="s">
        <v>27</v>
      </c>
      <c r="C81" s="7">
        <v>2017</v>
      </c>
      <c r="D81" s="7"/>
      <c r="E81" s="9">
        <f t="shared" si="17"/>
        <v>4216.183</v>
      </c>
      <c r="F81" s="9"/>
      <c r="G81" s="23"/>
      <c r="H81" s="9">
        <f t="shared" si="16"/>
        <v>400</v>
      </c>
      <c r="I81" s="23"/>
      <c r="J81" s="5">
        <v>400</v>
      </c>
      <c r="K81" s="5"/>
      <c r="L81" s="63">
        <v>3016.183</v>
      </c>
      <c r="M81" s="33"/>
      <c r="N81" s="22">
        <v>800</v>
      </c>
      <c r="O81" s="25" t="s">
        <v>62</v>
      </c>
      <c r="P81" s="71"/>
    </row>
    <row r="82" spans="1:16" ht="19.5" customHeight="1">
      <c r="A82" s="118"/>
      <c r="B82" s="65"/>
      <c r="C82" s="7">
        <v>2018</v>
      </c>
      <c r="D82" s="7"/>
      <c r="E82" s="9">
        <f t="shared" si="17"/>
        <v>4244.3846699999995</v>
      </c>
      <c r="F82" s="9"/>
      <c r="G82" s="23"/>
      <c r="H82" s="9">
        <f t="shared" si="16"/>
        <v>683</v>
      </c>
      <c r="I82" s="23"/>
      <c r="J82" s="5">
        <v>683</v>
      </c>
      <c r="K82" s="5"/>
      <c r="L82" s="33">
        <v>2446.61067</v>
      </c>
      <c r="M82" s="33"/>
      <c r="N82" s="22">
        <v>1114.774</v>
      </c>
      <c r="O82" s="25" t="s">
        <v>62</v>
      </c>
      <c r="P82" s="71"/>
    </row>
    <row r="83" spans="1:16" ht="19.5" customHeight="1">
      <c r="A83" s="118"/>
      <c r="B83" s="65"/>
      <c r="C83" s="7">
        <v>2019</v>
      </c>
      <c r="D83" s="7"/>
      <c r="E83" s="9">
        <f t="shared" si="17"/>
        <v>5176.28063</v>
      </c>
      <c r="F83" s="9"/>
      <c r="G83" s="23"/>
      <c r="H83" s="9">
        <f t="shared" si="16"/>
        <v>585.029</v>
      </c>
      <c r="I83" s="23"/>
      <c r="J83" s="5">
        <f>721.445-136.416</f>
        <v>585.029</v>
      </c>
      <c r="K83" s="5"/>
      <c r="L83" s="33">
        <f>3041.47163+39.4</f>
        <v>3080.87163</v>
      </c>
      <c r="M83" s="33"/>
      <c r="N83" s="22">
        <v>1510.38</v>
      </c>
      <c r="O83" s="25" t="s">
        <v>62</v>
      </c>
      <c r="P83" s="71"/>
    </row>
    <row r="84" spans="1:16" ht="19.5" customHeight="1">
      <c r="A84" s="118"/>
      <c r="B84" s="65"/>
      <c r="C84" s="7">
        <v>2019</v>
      </c>
      <c r="D84" s="7"/>
      <c r="E84" s="9">
        <f t="shared" si="17"/>
        <v>12.474</v>
      </c>
      <c r="F84" s="9"/>
      <c r="G84" s="23"/>
      <c r="H84" s="9">
        <f t="shared" si="16"/>
        <v>12.474</v>
      </c>
      <c r="I84" s="23"/>
      <c r="J84" s="5">
        <v>12.474</v>
      </c>
      <c r="K84" s="5"/>
      <c r="L84" s="33">
        <v>0</v>
      </c>
      <c r="M84" s="33"/>
      <c r="N84" s="22">
        <v>0</v>
      </c>
      <c r="O84" s="25" t="s">
        <v>72</v>
      </c>
      <c r="P84" s="71"/>
    </row>
    <row r="85" spans="1:16" ht="19.5" customHeight="1">
      <c r="A85" s="118"/>
      <c r="B85" s="65"/>
      <c r="C85" s="7">
        <v>2020</v>
      </c>
      <c r="D85" s="7"/>
      <c r="E85" s="9">
        <f>J85+L85+N85</f>
        <v>1882.8</v>
      </c>
      <c r="F85" s="9"/>
      <c r="G85" s="23"/>
      <c r="H85" s="9">
        <f>I85+J85</f>
        <v>855</v>
      </c>
      <c r="I85" s="23"/>
      <c r="J85" s="5">
        <v>855</v>
      </c>
      <c r="K85" s="5"/>
      <c r="L85" s="33">
        <v>127.8</v>
      </c>
      <c r="M85" s="33"/>
      <c r="N85" s="22">
        <v>900</v>
      </c>
      <c r="O85" s="25" t="s">
        <v>62</v>
      </c>
      <c r="P85" s="71"/>
    </row>
    <row r="86" spans="1:16" ht="19.5" customHeight="1">
      <c r="A86" s="118"/>
      <c r="B86" s="65"/>
      <c r="C86" s="7">
        <v>2021</v>
      </c>
      <c r="D86" s="7"/>
      <c r="E86" s="9">
        <f>J86+L86+N86</f>
        <v>1927.8</v>
      </c>
      <c r="F86" s="9"/>
      <c r="G86" s="23"/>
      <c r="H86" s="9">
        <f>I86+J86</f>
        <v>900</v>
      </c>
      <c r="I86" s="23"/>
      <c r="J86" s="5">
        <v>900</v>
      </c>
      <c r="K86" s="5"/>
      <c r="L86" s="33">
        <v>127.8</v>
      </c>
      <c r="M86" s="33"/>
      <c r="N86" s="22">
        <v>900</v>
      </c>
      <c r="O86" s="25" t="s">
        <v>62</v>
      </c>
      <c r="P86" s="71"/>
    </row>
    <row r="87" spans="1:16" ht="19.5" customHeight="1">
      <c r="A87" s="118"/>
      <c r="B87" s="65"/>
      <c r="C87" s="7">
        <v>2022</v>
      </c>
      <c r="D87" s="7"/>
      <c r="E87" s="9">
        <f t="shared" si="17"/>
        <v>1927.8</v>
      </c>
      <c r="F87" s="9"/>
      <c r="G87" s="23"/>
      <c r="H87" s="9">
        <f t="shared" si="16"/>
        <v>900</v>
      </c>
      <c r="I87" s="23"/>
      <c r="J87" s="5">
        <v>900</v>
      </c>
      <c r="K87" s="5"/>
      <c r="L87" s="33">
        <v>127.8</v>
      </c>
      <c r="M87" s="33"/>
      <c r="N87" s="22">
        <v>900</v>
      </c>
      <c r="O87" s="25" t="s">
        <v>62</v>
      </c>
      <c r="P87" s="71"/>
    </row>
    <row r="88" spans="1:16" ht="19.5" customHeight="1">
      <c r="A88" s="65" t="s">
        <v>54</v>
      </c>
      <c r="B88" s="65" t="s">
        <v>14</v>
      </c>
      <c r="C88" s="7">
        <v>2017</v>
      </c>
      <c r="D88" s="7"/>
      <c r="E88" s="9">
        <f>J88+L88</f>
        <v>0</v>
      </c>
      <c r="F88" s="12"/>
      <c r="G88" s="12"/>
      <c r="H88" s="9">
        <f t="shared" si="16"/>
        <v>0</v>
      </c>
      <c r="I88" s="12"/>
      <c r="J88" s="22">
        <v>0</v>
      </c>
      <c r="K88" s="10"/>
      <c r="L88" s="33">
        <v>0</v>
      </c>
      <c r="M88" s="34"/>
      <c r="N88" s="11"/>
      <c r="O88" s="25" t="s">
        <v>62</v>
      </c>
      <c r="P88" s="71" t="s">
        <v>44</v>
      </c>
    </row>
    <row r="89" spans="1:16" ht="14.25" customHeight="1">
      <c r="A89" s="65"/>
      <c r="B89" s="65"/>
      <c r="C89" s="78">
        <v>2018</v>
      </c>
      <c r="D89" s="13"/>
      <c r="E89" s="103">
        <f>J89+J90+J91</f>
        <v>0</v>
      </c>
      <c r="F89" s="12"/>
      <c r="G89" s="65"/>
      <c r="H89" s="64"/>
      <c r="I89" s="65"/>
      <c r="J89" s="72"/>
      <c r="K89" s="14"/>
      <c r="L89" s="111">
        <f>859.059-25.50687</f>
        <v>833.5521299999999</v>
      </c>
      <c r="M89" s="35"/>
      <c r="N89" s="78"/>
      <c r="O89" s="66" t="s">
        <v>62</v>
      </c>
      <c r="P89" s="71"/>
    </row>
    <row r="90" spans="1:16" ht="11.25" customHeight="1">
      <c r="A90" s="65"/>
      <c r="B90" s="65"/>
      <c r="C90" s="78"/>
      <c r="D90" s="13"/>
      <c r="E90" s="103"/>
      <c r="F90" s="12"/>
      <c r="G90" s="65"/>
      <c r="H90" s="64"/>
      <c r="I90" s="65"/>
      <c r="J90" s="72"/>
      <c r="K90" s="14"/>
      <c r="L90" s="111"/>
      <c r="M90" s="35"/>
      <c r="N90" s="78"/>
      <c r="O90" s="67"/>
      <c r="P90" s="71"/>
    </row>
    <row r="91" spans="1:16" ht="10.5" customHeight="1">
      <c r="A91" s="65"/>
      <c r="B91" s="65"/>
      <c r="C91" s="78"/>
      <c r="D91" s="13"/>
      <c r="E91" s="103"/>
      <c r="F91" s="12"/>
      <c r="G91" s="65"/>
      <c r="H91" s="64"/>
      <c r="I91" s="65"/>
      <c r="J91" s="72"/>
      <c r="K91" s="14"/>
      <c r="L91" s="111"/>
      <c r="M91" s="35"/>
      <c r="N91" s="78"/>
      <c r="O91" s="68"/>
      <c r="P91" s="71"/>
    </row>
    <row r="92" spans="1:16" ht="19.5" customHeight="1">
      <c r="A92" s="65"/>
      <c r="B92" s="65"/>
      <c r="C92" s="7">
        <v>2019</v>
      </c>
      <c r="D92" s="7"/>
      <c r="E92" s="9">
        <f>J92+L92</f>
        <v>731</v>
      </c>
      <c r="F92" s="12"/>
      <c r="G92" s="12"/>
      <c r="H92" s="9">
        <f t="shared" si="16"/>
        <v>0</v>
      </c>
      <c r="I92" s="12"/>
      <c r="J92" s="5">
        <v>0</v>
      </c>
      <c r="K92" s="10"/>
      <c r="L92" s="33">
        <v>731</v>
      </c>
      <c r="M92" s="34"/>
      <c r="N92" s="11"/>
      <c r="O92" s="66" t="s">
        <v>62</v>
      </c>
      <c r="P92" s="71"/>
    </row>
    <row r="93" spans="1:16" ht="19.5" customHeight="1">
      <c r="A93" s="65"/>
      <c r="B93" s="65"/>
      <c r="C93" s="7">
        <v>2020</v>
      </c>
      <c r="D93" s="7"/>
      <c r="E93" s="9">
        <f>J93+L93</f>
        <v>0</v>
      </c>
      <c r="F93" s="12"/>
      <c r="G93" s="12"/>
      <c r="H93" s="9">
        <f>I93+J93</f>
        <v>0</v>
      </c>
      <c r="I93" s="12"/>
      <c r="J93" s="5">
        <v>0</v>
      </c>
      <c r="K93" s="10"/>
      <c r="L93" s="33">
        <v>0</v>
      </c>
      <c r="M93" s="34"/>
      <c r="N93" s="11"/>
      <c r="O93" s="67"/>
      <c r="P93" s="71"/>
    </row>
    <row r="94" spans="1:16" ht="19.5" customHeight="1">
      <c r="A94" s="65"/>
      <c r="B94" s="65"/>
      <c r="C94" s="7">
        <v>2021</v>
      </c>
      <c r="D94" s="7"/>
      <c r="E94" s="9">
        <f>J94+L94</f>
        <v>0</v>
      </c>
      <c r="F94" s="12"/>
      <c r="G94" s="12"/>
      <c r="H94" s="9">
        <f>I94+J94</f>
        <v>0</v>
      </c>
      <c r="I94" s="12"/>
      <c r="J94" s="5">
        <v>0</v>
      </c>
      <c r="K94" s="10"/>
      <c r="L94" s="33">
        <v>0</v>
      </c>
      <c r="M94" s="34"/>
      <c r="N94" s="11"/>
      <c r="O94" s="67"/>
      <c r="P94" s="71"/>
    </row>
    <row r="95" spans="1:16" ht="18.75" customHeight="1">
      <c r="A95" s="65"/>
      <c r="B95" s="65"/>
      <c r="C95" s="7">
        <v>2022</v>
      </c>
      <c r="D95" s="7"/>
      <c r="E95" s="9">
        <f>J95+L95</f>
        <v>0</v>
      </c>
      <c r="F95" s="12"/>
      <c r="G95" s="12"/>
      <c r="H95" s="9">
        <f t="shared" si="16"/>
        <v>0</v>
      </c>
      <c r="I95" s="12"/>
      <c r="J95" s="5">
        <v>0</v>
      </c>
      <c r="K95" s="10"/>
      <c r="L95" s="33">
        <v>0</v>
      </c>
      <c r="M95" s="34"/>
      <c r="N95" s="11"/>
      <c r="O95" s="68"/>
      <c r="P95" s="71"/>
    </row>
    <row r="96" spans="1:16" ht="19.5" customHeight="1">
      <c r="A96" s="65" t="s">
        <v>55</v>
      </c>
      <c r="B96" s="98" t="s">
        <v>23</v>
      </c>
      <c r="C96" s="70">
        <v>2017</v>
      </c>
      <c r="D96" s="12"/>
      <c r="E96" s="103">
        <f>L96+L97</f>
        <v>677.256</v>
      </c>
      <c r="F96" s="26"/>
      <c r="G96" s="26"/>
      <c r="H96" s="9">
        <f t="shared" si="16"/>
        <v>0</v>
      </c>
      <c r="I96" s="26"/>
      <c r="J96" s="5">
        <v>0</v>
      </c>
      <c r="K96" s="108"/>
      <c r="L96" s="63">
        <v>372.376</v>
      </c>
      <c r="M96" s="34"/>
      <c r="N96" s="11"/>
      <c r="O96" s="24" t="s">
        <v>11</v>
      </c>
      <c r="P96" s="71"/>
    </row>
    <row r="97" spans="1:16" ht="19.5" customHeight="1">
      <c r="A97" s="65"/>
      <c r="B97" s="99"/>
      <c r="C97" s="70"/>
      <c r="D97" s="12"/>
      <c r="E97" s="103"/>
      <c r="F97" s="26"/>
      <c r="G97" s="26"/>
      <c r="H97" s="9">
        <f t="shared" si="16"/>
        <v>0</v>
      </c>
      <c r="I97" s="26"/>
      <c r="J97" s="5">
        <v>0</v>
      </c>
      <c r="K97" s="108"/>
      <c r="L97" s="33">
        <v>304.88</v>
      </c>
      <c r="M97" s="34"/>
      <c r="N97" s="11"/>
      <c r="O97" s="25" t="s">
        <v>62</v>
      </c>
      <c r="P97" s="71"/>
    </row>
    <row r="98" spans="1:16" ht="19.5" customHeight="1">
      <c r="A98" s="65"/>
      <c r="B98" s="99"/>
      <c r="C98" s="7">
        <v>2018</v>
      </c>
      <c r="D98" s="12"/>
      <c r="E98" s="31">
        <f aca="true" t="shared" si="18" ref="E98:E105">G98+H98+L98+N98</f>
        <v>662.365</v>
      </c>
      <c r="F98" s="26"/>
      <c r="G98" s="32"/>
      <c r="H98" s="9">
        <f t="shared" si="16"/>
        <v>0</v>
      </c>
      <c r="I98" s="32"/>
      <c r="J98" s="5">
        <v>0</v>
      </c>
      <c r="K98" s="108"/>
      <c r="L98" s="33">
        <f>698.578-36.213</f>
        <v>662.365</v>
      </c>
      <c r="M98" s="34"/>
      <c r="N98" s="11"/>
      <c r="O98" s="25" t="s">
        <v>11</v>
      </c>
      <c r="P98" s="71"/>
    </row>
    <row r="99" spans="1:16" ht="19.5" customHeight="1">
      <c r="A99" s="65"/>
      <c r="B99" s="99"/>
      <c r="C99" s="7">
        <v>2019</v>
      </c>
      <c r="D99" s="12"/>
      <c r="E99" s="31">
        <f t="shared" si="18"/>
        <v>1186.36019</v>
      </c>
      <c r="F99" s="26"/>
      <c r="G99" s="26"/>
      <c r="H99" s="9">
        <f t="shared" si="16"/>
        <v>0</v>
      </c>
      <c r="I99" s="26"/>
      <c r="J99" s="5">
        <v>0</v>
      </c>
      <c r="K99" s="108"/>
      <c r="L99" s="33">
        <f>1186.36019+200-200</f>
        <v>1186.36019</v>
      </c>
      <c r="M99" s="34"/>
      <c r="N99" s="11"/>
      <c r="O99" s="25" t="s">
        <v>11</v>
      </c>
      <c r="P99" s="71"/>
    </row>
    <row r="100" spans="1:16" ht="17.25" customHeight="1">
      <c r="A100" s="65"/>
      <c r="B100" s="99"/>
      <c r="C100" s="7">
        <v>2019</v>
      </c>
      <c r="D100" s="12"/>
      <c r="E100" s="31">
        <f t="shared" si="18"/>
        <v>175.332</v>
      </c>
      <c r="F100" s="26"/>
      <c r="G100" s="26"/>
      <c r="H100" s="9">
        <f t="shared" si="16"/>
        <v>0</v>
      </c>
      <c r="I100" s="26"/>
      <c r="J100" s="5">
        <v>0</v>
      </c>
      <c r="K100" s="5"/>
      <c r="L100" s="33">
        <f>246.906-71.574</f>
        <v>175.332</v>
      </c>
      <c r="M100" s="34"/>
      <c r="N100" s="11"/>
      <c r="O100" s="25" t="s">
        <v>59</v>
      </c>
      <c r="P100" s="71"/>
    </row>
    <row r="101" spans="1:16" ht="19.5" customHeight="1">
      <c r="A101" s="65"/>
      <c r="B101" s="99"/>
      <c r="C101" s="7">
        <v>2020</v>
      </c>
      <c r="D101" s="12"/>
      <c r="E101" s="31">
        <f t="shared" si="18"/>
        <v>0</v>
      </c>
      <c r="F101" s="26"/>
      <c r="G101" s="26"/>
      <c r="H101" s="9">
        <f>I101+J101</f>
        <v>0</v>
      </c>
      <c r="I101" s="26"/>
      <c r="J101" s="5">
        <v>0</v>
      </c>
      <c r="K101" s="5"/>
      <c r="L101" s="33">
        <v>0</v>
      </c>
      <c r="M101" s="34"/>
      <c r="N101" s="11"/>
      <c r="O101" s="25" t="s">
        <v>11</v>
      </c>
      <c r="P101" s="71"/>
    </row>
    <row r="102" spans="1:16" ht="19.5" customHeight="1">
      <c r="A102" s="65"/>
      <c r="B102" s="99"/>
      <c r="C102" s="7">
        <v>2021</v>
      </c>
      <c r="D102" s="12"/>
      <c r="E102" s="31">
        <f>G102+H102+L102+N102</f>
        <v>0</v>
      </c>
      <c r="F102" s="26"/>
      <c r="G102" s="26"/>
      <c r="H102" s="9">
        <f>I102+J102</f>
        <v>0</v>
      </c>
      <c r="I102" s="26"/>
      <c r="J102" s="5">
        <v>0</v>
      </c>
      <c r="K102" s="5"/>
      <c r="L102" s="33">
        <v>0</v>
      </c>
      <c r="M102" s="34"/>
      <c r="N102" s="11"/>
      <c r="O102" s="25" t="s">
        <v>11</v>
      </c>
      <c r="P102" s="71"/>
    </row>
    <row r="103" spans="1:16" ht="19.5" customHeight="1">
      <c r="A103" s="65"/>
      <c r="B103" s="100"/>
      <c r="C103" s="7">
        <v>2022</v>
      </c>
      <c r="D103" s="12"/>
      <c r="E103" s="31">
        <f t="shared" si="18"/>
        <v>0</v>
      </c>
      <c r="F103" s="26"/>
      <c r="G103" s="26"/>
      <c r="H103" s="9">
        <f t="shared" si="16"/>
        <v>0</v>
      </c>
      <c r="I103" s="26"/>
      <c r="J103" s="5">
        <v>0</v>
      </c>
      <c r="K103" s="5"/>
      <c r="L103" s="33">
        <v>0</v>
      </c>
      <c r="M103" s="34"/>
      <c r="N103" s="11"/>
      <c r="O103" s="25" t="s">
        <v>11</v>
      </c>
      <c r="P103" s="71"/>
    </row>
    <row r="104" spans="1:16" ht="19.5" customHeight="1">
      <c r="A104" s="65" t="s">
        <v>56</v>
      </c>
      <c r="B104" s="65" t="s">
        <v>22</v>
      </c>
      <c r="C104" s="70">
        <v>2017</v>
      </c>
      <c r="D104" s="70"/>
      <c r="E104" s="64">
        <f t="shared" si="18"/>
        <v>144.718</v>
      </c>
      <c r="F104" s="70"/>
      <c r="G104" s="7"/>
      <c r="H104" s="9">
        <f t="shared" si="16"/>
        <v>0</v>
      </c>
      <c r="I104" s="7"/>
      <c r="J104" s="5">
        <v>0</v>
      </c>
      <c r="K104" s="9"/>
      <c r="L104" s="63">
        <v>144.718</v>
      </c>
      <c r="M104" s="34"/>
      <c r="N104" s="11"/>
      <c r="O104" s="25" t="s">
        <v>62</v>
      </c>
      <c r="P104" s="71"/>
    </row>
    <row r="105" spans="1:16" ht="19.5" customHeight="1">
      <c r="A105" s="65"/>
      <c r="B105" s="65"/>
      <c r="C105" s="70">
        <v>2018</v>
      </c>
      <c r="D105" s="70"/>
      <c r="E105" s="64">
        <f t="shared" si="18"/>
        <v>0</v>
      </c>
      <c r="F105" s="70"/>
      <c r="G105" s="7"/>
      <c r="H105" s="9">
        <f t="shared" si="16"/>
        <v>0</v>
      </c>
      <c r="I105" s="7"/>
      <c r="J105" s="5">
        <v>0</v>
      </c>
      <c r="K105" s="26"/>
      <c r="L105" s="109">
        <v>0</v>
      </c>
      <c r="M105" s="109"/>
      <c r="N105" s="27"/>
      <c r="O105" s="12"/>
      <c r="P105" s="71"/>
    </row>
    <row r="106" spans="1:16" ht="19.5" customHeight="1">
      <c r="A106" s="65"/>
      <c r="B106" s="65"/>
      <c r="C106" s="7">
        <v>2019</v>
      </c>
      <c r="D106" s="7"/>
      <c r="E106" s="64">
        <f>L106</f>
        <v>0</v>
      </c>
      <c r="F106" s="70"/>
      <c r="G106" s="7"/>
      <c r="H106" s="9">
        <f t="shared" si="16"/>
        <v>0</v>
      </c>
      <c r="I106" s="7"/>
      <c r="J106" s="5">
        <v>0</v>
      </c>
      <c r="K106" s="26"/>
      <c r="L106" s="109">
        <v>0</v>
      </c>
      <c r="M106" s="109"/>
      <c r="N106" s="11"/>
      <c r="O106" s="12"/>
      <c r="P106" s="71"/>
    </row>
    <row r="107" spans="1:16" ht="19.5" customHeight="1">
      <c r="A107" s="65"/>
      <c r="B107" s="65"/>
      <c r="C107" s="13">
        <v>2020</v>
      </c>
      <c r="D107" s="28"/>
      <c r="E107" s="8">
        <v>0</v>
      </c>
      <c r="F107" s="8"/>
      <c r="G107" s="28"/>
      <c r="H107" s="8">
        <f t="shared" si="16"/>
        <v>0</v>
      </c>
      <c r="I107" s="28"/>
      <c r="J107" s="29">
        <v>0</v>
      </c>
      <c r="K107" s="8"/>
      <c r="L107" s="36">
        <v>0</v>
      </c>
      <c r="M107" s="34"/>
      <c r="N107" s="11"/>
      <c r="O107" s="12"/>
      <c r="P107" s="71"/>
    </row>
    <row r="108" spans="1:16" ht="19.5" customHeight="1">
      <c r="A108" s="65"/>
      <c r="B108" s="65"/>
      <c r="C108" s="7">
        <v>2021</v>
      </c>
      <c r="D108" s="7"/>
      <c r="E108" s="8">
        <v>0</v>
      </c>
      <c r="F108" s="9"/>
      <c r="G108" s="7"/>
      <c r="H108" s="9">
        <f>I108+J108</f>
        <v>0</v>
      </c>
      <c r="I108" s="7"/>
      <c r="J108" s="5">
        <v>0</v>
      </c>
      <c r="K108" s="5"/>
      <c r="L108" s="33">
        <v>0</v>
      </c>
      <c r="M108" s="34"/>
      <c r="N108" s="11"/>
      <c r="O108" s="12"/>
      <c r="P108" s="71"/>
    </row>
    <row r="109" spans="1:16" ht="21" customHeight="1">
      <c r="A109" s="65"/>
      <c r="B109" s="65"/>
      <c r="C109" s="7">
        <v>2022</v>
      </c>
      <c r="D109" s="7"/>
      <c r="E109" s="8">
        <v>0</v>
      </c>
      <c r="F109" s="9"/>
      <c r="G109" s="7"/>
      <c r="H109" s="9">
        <f t="shared" si="16"/>
        <v>0</v>
      </c>
      <c r="I109" s="7"/>
      <c r="J109" s="5">
        <v>0</v>
      </c>
      <c r="K109" s="5"/>
      <c r="L109" s="33">
        <v>0</v>
      </c>
      <c r="M109" s="34"/>
      <c r="N109" s="11"/>
      <c r="O109" s="12"/>
      <c r="P109" s="71"/>
    </row>
    <row r="110" spans="1:16" ht="49.5" customHeight="1">
      <c r="A110" s="21" t="s">
        <v>57</v>
      </c>
      <c r="B110" s="21" t="s">
        <v>69</v>
      </c>
      <c r="C110" s="7">
        <v>2019</v>
      </c>
      <c r="D110" s="7"/>
      <c r="E110" s="31">
        <f>G110+H110+L110+N110</f>
        <v>45</v>
      </c>
      <c r="F110" s="31"/>
      <c r="G110" s="13"/>
      <c r="H110" s="31">
        <f t="shared" si="16"/>
        <v>0</v>
      </c>
      <c r="I110" s="13"/>
      <c r="J110" s="14">
        <v>0</v>
      </c>
      <c r="K110" s="14"/>
      <c r="L110" s="35">
        <f>80-35</f>
        <v>45</v>
      </c>
      <c r="M110" s="34"/>
      <c r="N110" s="11"/>
      <c r="O110" s="12" t="s">
        <v>58</v>
      </c>
      <c r="P110" s="21"/>
    </row>
    <row r="111" spans="1:16" ht="41.25" customHeight="1">
      <c r="A111" s="21">
        <v>3.7</v>
      </c>
      <c r="B111" s="21" t="s">
        <v>65</v>
      </c>
      <c r="C111" s="13">
        <v>2019</v>
      </c>
      <c r="D111" s="7"/>
      <c r="E111" s="31">
        <f>G111+H111+L111+N111</f>
        <v>206.574</v>
      </c>
      <c r="F111" s="31"/>
      <c r="G111" s="13"/>
      <c r="H111" s="31">
        <f t="shared" si="16"/>
        <v>0</v>
      </c>
      <c r="I111" s="13"/>
      <c r="J111" s="14">
        <v>0</v>
      </c>
      <c r="K111" s="14"/>
      <c r="L111" s="35">
        <f>100+106.574</f>
        <v>206.574</v>
      </c>
      <c r="M111" s="35"/>
      <c r="N111" s="13"/>
      <c r="O111" s="145" t="s">
        <v>58</v>
      </c>
      <c r="P111" s="21"/>
    </row>
    <row r="112" spans="1:16" ht="19.5" customHeight="1">
      <c r="A112" s="73" t="s">
        <v>26</v>
      </c>
      <c r="B112" s="73"/>
      <c r="C112" s="7">
        <v>2017</v>
      </c>
      <c r="D112" s="7"/>
      <c r="E112" s="17">
        <f>G112+H112+L112+N112</f>
        <v>8294.948</v>
      </c>
      <c r="F112" s="17"/>
      <c r="G112" s="17"/>
      <c r="H112" s="9">
        <f>I112+J112</f>
        <v>400</v>
      </c>
      <c r="I112" s="17"/>
      <c r="J112" s="15">
        <v>400</v>
      </c>
      <c r="K112" s="16"/>
      <c r="L112" s="30">
        <v>7094.948</v>
      </c>
      <c r="M112" s="33"/>
      <c r="N112" s="30">
        <f>N73+N81+N89+N96+N97+N104</f>
        <v>800</v>
      </c>
      <c r="O112" s="65"/>
      <c r="P112" s="65"/>
    </row>
    <row r="113" spans="1:16" ht="19.5" customHeight="1">
      <c r="A113" s="73"/>
      <c r="B113" s="73"/>
      <c r="C113" s="7">
        <v>2018</v>
      </c>
      <c r="D113" s="7"/>
      <c r="E113" s="17">
        <f>G113+H113+L113+N113</f>
        <v>8811.06237</v>
      </c>
      <c r="F113" s="17"/>
      <c r="G113" s="17"/>
      <c r="H113" s="30">
        <f>H76+H82+H89+H98</f>
        <v>683</v>
      </c>
      <c r="I113" s="30"/>
      <c r="J113" s="30">
        <f>J76+J82+J89+J98</f>
        <v>683</v>
      </c>
      <c r="K113" s="30">
        <f>K76+K82+K89+K98</f>
        <v>0</v>
      </c>
      <c r="L113" s="30">
        <f>L76+L82+L89+L98</f>
        <v>7013.28837</v>
      </c>
      <c r="M113" s="33"/>
      <c r="N113" s="30">
        <f>N76+N82+N89+N98+N105</f>
        <v>1114.774</v>
      </c>
      <c r="O113" s="65"/>
      <c r="P113" s="65"/>
    </row>
    <row r="114" spans="1:16" ht="19.5" customHeight="1">
      <c r="A114" s="73"/>
      <c r="B114" s="73"/>
      <c r="C114" s="7">
        <v>2019</v>
      </c>
      <c r="D114" s="7"/>
      <c r="E114" s="30">
        <f aca="true" t="shared" si="19" ref="E114:N114">E77+E83+E84+E92+E99+E100+E106+E110+E111</f>
        <v>10170.508520000001</v>
      </c>
      <c r="F114" s="30">
        <f t="shared" si="19"/>
        <v>0</v>
      </c>
      <c r="G114" s="30">
        <f t="shared" si="19"/>
        <v>0</v>
      </c>
      <c r="H114" s="30">
        <f t="shared" si="19"/>
        <v>597.503</v>
      </c>
      <c r="I114" s="30">
        <f t="shared" si="19"/>
        <v>0</v>
      </c>
      <c r="J114" s="30">
        <f t="shared" si="19"/>
        <v>597.503</v>
      </c>
      <c r="K114" s="30">
        <f t="shared" si="19"/>
        <v>0</v>
      </c>
      <c r="L114" s="30">
        <f t="shared" si="19"/>
        <v>8062.6255200000005</v>
      </c>
      <c r="M114" s="30">
        <f t="shared" si="19"/>
        <v>0</v>
      </c>
      <c r="N114" s="30">
        <f t="shared" si="19"/>
        <v>1510.38</v>
      </c>
      <c r="O114" s="65"/>
      <c r="P114" s="65"/>
    </row>
    <row r="115" spans="1:16" ht="19.5" customHeight="1">
      <c r="A115" s="73"/>
      <c r="B115" s="73"/>
      <c r="C115" s="7">
        <v>2020</v>
      </c>
      <c r="D115" s="7"/>
      <c r="E115" s="30">
        <f aca="true" t="shared" si="20" ref="E115:N115">E78+E85+E93+E101+E107</f>
        <v>5309.496</v>
      </c>
      <c r="F115" s="30">
        <f t="shared" si="20"/>
        <v>0</v>
      </c>
      <c r="G115" s="30">
        <f t="shared" si="20"/>
        <v>0</v>
      </c>
      <c r="H115" s="30">
        <f t="shared" si="20"/>
        <v>855</v>
      </c>
      <c r="I115" s="30">
        <f t="shared" si="20"/>
        <v>0</v>
      </c>
      <c r="J115" s="30">
        <f t="shared" si="20"/>
        <v>855</v>
      </c>
      <c r="K115" s="30">
        <f t="shared" si="20"/>
        <v>0</v>
      </c>
      <c r="L115" s="30">
        <f>L78+L85+L93+L101+L107</f>
        <v>3554.496</v>
      </c>
      <c r="M115" s="30">
        <f t="shared" si="20"/>
        <v>0</v>
      </c>
      <c r="N115" s="30">
        <f t="shared" si="20"/>
        <v>900</v>
      </c>
      <c r="O115" s="65"/>
      <c r="P115" s="65"/>
    </row>
    <row r="116" spans="1:16" ht="19.5" customHeight="1">
      <c r="A116" s="73"/>
      <c r="B116" s="73"/>
      <c r="C116" s="7">
        <v>2021</v>
      </c>
      <c r="D116" s="7"/>
      <c r="E116" s="30">
        <f aca="true" t="shared" si="21" ref="E116:L117">E79+E86+E94+E102+E108</f>
        <v>4199.792</v>
      </c>
      <c r="F116" s="30">
        <f t="shared" si="21"/>
        <v>0</v>
      </c>
      <c r="G116" s="30">
        <f t="shared" si="21"/>
        <v>0</v>
      </c>
      <c r="H116" s="30">
        <f t="shared" si="21"/>
        <v>900</v>
      </c>
      <c r="I116" s="30">
        <f t="shared" si="21"/>
        <v>0</v>
      </c>
      <c r="J116" s="30">
        <f t="shared" si="21"/>
        <v>900</v>
      </c>
      <c r="K116" s="30">
        <f t="shared" si="21"/>
        <v>0</v>
      </c>
      <c r="L116" s="30">
        <f t="shared" si="21"/>
        <v>2399.7920000000004</v>
      </c>
      <c r="M116" s="33"/>
      <c r="N116" s="30">
        <f>N79+N86+N91+N102+N108</f>
        <v>900</v>
      </c>
      <c r="O116" s="65"/>
      <c r="P116" s="65"/>
    </row>
    <row r="117" spans="1:16" ht="19.5" customHeight="1">
      <c r="A117" s="73"/>
      <c r="B117" s="73"/>
      <c r="C117" s="7">
        <v>2022</v>
      </c>
      <c r="D117" s="7"/>
      <c r="E117" s="30">
        <f t="shared" si="21"/>
        <v>4199.792</v>
      </c>
      <c r="F117" s="30">
        <f t="shared" si="21"/>
        <v>0</v>
      </c>
      <c r="G117" s="30">
        <f t="shared" si="21"/>
        <v>0</v>
      </c>
      <c r="H117" s="30">
        <f t="shared" si="21"/>
        <v>900</v>
      </c>
      <c r="I117" s="30">
        <f t="shared" si="21"/>
        <v>0</v>
      </c>
      <c r="J117" s="30">
        <f t="shared" si="21"/>
        <v>900</v>
      </c>
      <c r="K117" s="30">
        <f t="shared" si="21"/>
        <v>0</v>
      </c>
      <c r="L117" s="30">
        <f t="shared" si="21"/>
        <v>2399.7920000000004</v>
      </c>
      <c r="M117" s="30">
        <f>M80+M87+M95+M103+M109</f>
        <v>0</v>
      </c>
      <c r="N117" s="30">
        <f>N80+N87+N95+N103+N109</f>
        <v>900</v>
      </c>
      <c r="O117" s="65"/>
      <c r="P117" s="65"/>
    </row>
    <row r="118" spans="1:16" ht="16.5" customHeight="1">
      <c r="A118" s="105"/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7"/>
    </row>
    <row r="119" spans="1:16" ht="21.75" customHeight="1">
      <c r="A119" s="101"/>
      <c r="B119" s="73" t="s">
        <v>24</v>
      </c>
      <c r="C119" s="11" t="s">
        <v>71</v>
      </c>
      <c r="D119" s="11"/>
      <c r="E119" s="30">
        <f aca="true" t="shared" si="22" ref="E119:N119">SUM(E120:E125)</f>
        <v>51063.94089</v>
      </c>
      <c r="F119" s="30">
        <f t="shared" si="22"/>
        <v>0</v>
      </c>
      <c r="G119" s="30">
        <f t="shared" si="22"/>
        <v>0</v>
      </c>
      <c r="H119" s="30">
        <f t="shared" si="22"/>
        <v>11077.784000000001</v>
      </c>
      <c r="I119" s="30">
        <f t="shared" si="22"/>
        <v>0</v>
      </c>
      <c r="J119" s="30">
        <f t="shared" si="22"/>
        <v>11077.784000000001</v>
      </c>
      <c r="K119" s="30">
        <f t="shared" si="22"/>
        <v>0</v>
      </c>
      <c r="L119" s="30">
        <f t="shared" si="22"/>
        <v>33408.00289</v>
      </c>
      <c r="M119" s="30">
        <f t="shared" si="22"/>
        <v>0</v>
      </c>
      <c r="N119" s="30">
        <f t="shared" si="22"/>
        <v>6578.154</v>
      </c>
      <c r="O119" s="65"/>
      <c r="P119" s="65"/>
    </row>
    <row r="120" spans="1:16" ht="17.25" customHeight="1">
      <c r="A120" s="102"/>
      <c r="B120" s="73"/>
      <c r="C120" s="7">
        <v>2017</v>
      </c>
      <c r="D120" s="11"/>
      <c r="E120" s="104">
        <f>G120+H120+L120+N120</f>
        <v>9891.71</v>
      </c>
      <c r="F120" s="104"/>
      <c r="G120" s="30">
        <v>0</v>
      </c>
      <c r="H120" s="30">
        <f>I120+J120</f>
        <v>1397</v>
      </c>
      <c r="I120" s="30"/>
      <c r="J120" s="30">
        <f>J37+J64+J112</f>
        <v>1397</v>
      </c>
      <c r="K120" s="30">
        <f>K37+K64+K112</f>
        <v>0</v>
      </c>
      <c r="L120" s="30">
        <f>L37+L64+L112</f>
        <v>7569.71</v>
      </c>
      <c r="M120" s="30">
        <f>M37+M64+M112</f>
        <v>0</v>
      </c>
      <c r="N120" s="30">
        <f>N37+N64+N112</f>
        <v>925</v>
      </c>
      <c r="O120" s="102"/>
      <c r="P120" s="102"/>
    </row>
    <row r="121" spans="1:16" ht="18" customHeight="1">
      <c r="A121" s="102"/>
      <c r="B121" s="73"/>
      <c r="C121" s="7">
        <v>2018</v>
      </c>
      <c r="D121" s="11"/>
      <c r="E121" s="104">
        <f>G121+H121+L121+N121</f>
        <v>10539.54337</v>
      </c>
      <c r="F121" s="104"/>
      <c r="G121" s="30">
        <v>0</v>
      </c>
      <c r="H121" s="30">
        <f>I121+J121</f>
        <v>1698</v>
      </c>
      <c r="I121" s="30"/>
      <c r="J121" s="30">
        <v>1698</v>
      </c>
      <c r="K121" s="30"/>
      <c r="L121" s="104">
        <f>L38+L65+L113</f>
        <v>7523.76937</v>
      </c>
      <c r="M121" s="104"/>
      <c r="N121" s="30">
        <f>N38+N65+N113</f>
        <v>1317.774</v>
      </c>
      <c r="O121" s="102"/>
      <c r="P121" s="102"/>
    </row>
    <row r="122" spans="1:16" ht="19.5" customHeight="1">
      <c r="A122" s="102"/>
      <c r="B122" s="73"/>
      <c r="C122" s="7">
        <v>2019</v>
      </c>
      <c r="D122" s="11"/>
      <c r="E122" s="138">
        <f aca="true" t="shared" si="23" ref="E122:K125">E39+E66+E114</f>
        <v>11919.83652</v>
      </c>
      <c r="F122" s="138">
        <f t="shared" si="23"/>
        <v>0</v>
      </c>
      <c r="G122" s="138">
        <f t="shared" si="23"/>
        <v>0</v>
      </c>
      <c r="H122" s="138">
        <f t="shared" si="23"/>
        <v>1694.5840000000003</v>
      </c>
      <c r="I122" s="138">
        <f t="shared" si="23"/>
        <v>0</v>
      </c>
      <c r="J122" s="138">
        <f t="shared" si="23"/>
        <v>1694.5840000000003</v>
      </c>
      <c r="K122" s="138">
        <f t="shared" si="23"/>
        <v>0</v>
      </c>
      <c r="L122" s="138">
        <f>L39+L66+L114</f>
        <v>8589.87252</v>
      </c>
      <c r="M122" s="138">
        <f>M39+M66+M114</f>
        <v>0</v>
      </c>
      <c r="N122" s="138">
        <f>N39+N66+N114</f>
        <v>1635.38</v>
      </c>
      <c r="O122" s="102"/>
      <c r="P122" s="102"/>
    </row>
    <row r="123" spans="1:16" ht="19.5" customHeight="1">
      <c r="A123" s="102"/>
      <c r="B123" s="73"/>
      <c r="C123" s="44">
        <v>2020</v>
      </c>
      <c r="D123" s="44"/>
      <c r="E123" s="30">
        <f aca="true" t="shared" si="24" ref="E123:K123">E40+E67+E115</f>
        <v>7080.653</v>
      </c>
      <c r="F123" s="30">
        <f t="shared" si="24"/>
        <v>0</v>
      </c>
      <c r="G123" s="30">
        <f t="shared" si="24"/>
        <v>0</v>
      </c>
      <c r="H123" s="30">
        <f t="shared" si="24"/>
        <v>2091.1</v>
      </c>
      <c r="I123" s="30">
        <f t="shared" si="24"/>
        <v>0</v>
      </c>
      <c r="J123" s="30">
        <f t="shared" si="24"/>
        <v>2091.1</v>
      </c>
      <c r="K123" s="30">
        <f t="shared" si="24"/>
        <v>0</v>
      </c>
      <c r="L123" s="30">
        <f>L40+L67+L115</f>
        <v>4089.553</v>
      </c>
      <c r="M123" s="30">
        <f>M40+M67+M115</f>
        <v>0</v>
      </c>
      <c r="N123" s="30">
        <f>N40+N67+N115</f>
        <v>900</v>
      </c>
      <c r="O123" s="102"/>
      <c r="P123" s="102"/>
    </row>
    <row r="124" spans="1:16" ht="19.5" customHeight="1">
      <c r="A124" s="102"/>
      <c r="B124" s="73"/>
      <c r="C124" s="44">
        <v>2021</v>
      </c>
      <c r="D124" s="44"/>
      <c r="E124" s="30">
        <f>E41+E68+E116</f>
        <v>5815.049000000001</v>
      </c>
      <c r="F124" s="30">
        <f aca="true" t="shared" si="25" ref="F124:K124">F41+F68+F116</f>
        <v>0</v>
      </c>
      <c r="G124" s="30">
        <f t="shared" si="25"/>
        <v>0</v>
      </c>
      <c r="H124" s="30">
        <f t="shared" si="25"/>
        <v>2097.5</v>
      </c>
      <c r="I124" s="30">
        <f t="shared" si="25"/>
        <v>0</v>
      </c>
      <c r="J124" s="30">
        <f t="shared" si="25"/>
        <v>2097.5</v>
      </c>
      <c r="K124" s="30">
        <f t="shared" si="25"/>
        <v>0</v>
      </c>
      <c r="L124" s="30">
        <f>L41+L68+L116</f>
        <v>2817.5490000000004</v>
      </c>
      <c r="M124" s="30">
        <f>M41+M68+M116</f>
        <v>0</v>
      </c>
      <c r="N124" s="30">
        <f>N41+N68+N116</f>
        <v>900</v>
      </c>
      <c r="O124" s="102"/>
      <c r="P124" s="102"/>
    </row>
    <row r="125" spans="1:16" ht="18.75" customHeight="1">
      <c r="A125" s="102"/>
      <c r="B125" s="73"/>
      <c r="C125" s="44">
        <v>2022</v>
      </c>
      <c r="D125" s="44"/>
      <c r="E125" s="30">
        <f t="shared" si="23"/>
        <v>5817.149</v>
      </c>
      <c r="F125" s="30">
        <f t="shared" si="23"/>
        <v>0</v>
      </c>
      <c r="G125" s="30">
        <f t="shared" si="23"/>
        <v>0</v>
      </c>
      <c r="H125" s="30">
        <f t="shared" si="23"/>
        <v>2099.6</v>
      </c>
      <c r="I125" s="30">
        <f t="shared" si="23"/>
        <v>0</v>
      </c>
      <c r="J125" s="30">
        <f t="shared" si="23"/>
        <v>2099.6</v>
      </c>
      <c r="K125" s="30">
        <f t="shared" si="23"/>
        <v>0</v>
      </c>
      <c r="L125" s="30">
        <f>L42+L69+L117</f>
        <v>2817.5490000000004</v>
      </c>
      <c r="M125" s="30">
        <f>M42+M69+M117</f>
        <v>0</v>
      </c>
      <c r="N125" s="30">
        <f>N42+N69+N117</f>
        <v>900</v>
      </c>
      <c r="O125" s="102"/>
      <c r="P125" s="102"/>
    </row>
    <row r="126" spans="2:10" ht="12.75">
      <c r="B126" s="140"/>
      <c r="C126" s="139"/>
      <c r="D126" s="139"/>
      <c r="E126" s="139"/>
      <c r="F126" s="139"/>
      <c r="G126" s="139"/>
      <c r="H126" s="139"/>
      <c r="I126" s="139"/>
      <c r="J126" s="140"/>
    </row>
    <row r="127" spans="2:10" ht="12.75">
      <c r="B127" s="140"/>
      <c r="C127" s="139"/>
      <c r="D127" s="139"/>
      <c r="E127" s="139"/>
      <c r="F127" s="139"/>
      <c r="G127" s="139"/>
      <c r="H127" s="139"/>
      <c r="I127" s="139"/>
      <c r="J127" s="140"/>
    </row>
    <row r="128" spans="2:10" ht="12.75">
      <c r="B128" s="140"/>
      <c r="C128" s="139"/>
      <c r="D128" s="139"/>
      <c r="E128" s="139"/>
      <c r="F128" s="139"/>
      <c r="G128" s="139"/>
      <c r="H128" s="139"/>
      <c r="I128" s="139"/>
      <c r="J128" s="140"/>
    </row>
    <row r="129" spans="2:10" ht="12.75">
      <c r="B129" s="140"/>
      <c r="C129" s="139"/>
      <c r="D129" s="139"/>
      <c r="E129" s="139"/>
      <c r="F129" s="139"/>
      <c r="G129" s="139"/>
      <c r="H129" s="139"/>
      <c r="I129" s="139"/>
      <c r="J129" s="140"/>
    </row>
    <row r="130" spans="2:10" ht="12.75">
      <c r="B130" s="140"/>
      <c r="C130" s="139"/>
      <c r="D130" s="139"/>
      <c r="E130" s="139"/>
      <c r="F130" s="139"/>
      <c r="G130" s="139"/>
      <c r="H130" s="139"/>
      <c r="I130" s="139"/>
      <c r="J130" s="140"/>
    </row>
    <row r="131" spans="2:10" ht="12.75">
      <c r="B131" s="140"/>
      <c r="C131" s="139"/>
      <c r="D131" s="139"/>
      <c r="E131" s="139"/>
      <c r="F131" s="139"/>
      <c r="G131" s="139"/>
      <c r="H131" s="139"/>
      <c r="I131" s="139"/>
      <c r="J131" s="140"/>
    </row>
    <row r="132" spans="2:10" ht="12.75">
      <c r="B132" s="140"/>
      <c r="C132" s="139"/>
      <c r="D132" s="139"/>
      <c r="E132" s="139"/>
      <c r="F132" s="139"/>
      <c r="G132" s="139"/>
      <c r="H132" s="139"/>
      <c r="I132" s="139"/>
      <c r="J132" s="140"/>
    </row>
    <row r="133" spans="2:10" ht="12.75">
      <c r="B133" s="140"/>
      <c r="C133" s="139"/>
      <c r="D133" s="139"/>
      <c r="E133" s="139"/>
      <c r="F133" s="139"/>
      <c r="G133" s="139"/>
      <c r="H133" s="139"/>
      <c r="I133" s="139"/>
      <c r="J133" s="140"/>
    </row>
    <row r="134" spans="2:10" ht="12.75">
      <c r="B134" s="140"/>
      <c r="C134" s="139"/>
      <c r="D134" s="139"/>
      <c r="E134" s="139"/>
      <c r="F134" s="139"/>
      <c r="G134" s="139"/>
      <c r="H134" s="139"/>
      <c r="I134" s="139"/>
      <c r="J134" s="139"/>
    </row>
    <row r="135" spans="2:10" ht="12.75">
      <c r="B135" s="140"/>
      <c r="C135" s="139"/>
      <c r="D135" s="139"/>
      <c r="E135" s="139"/>
      <c r="F135" s="139"/>
      <c r="G135" s="139"/>
      <c r="H135" s="139"/>
      <c r="I135" s="139"/>
      <c r="J135" s="139"/>
    </row>
    <row r="136" spans="2:10" ht="12.75">
      <c r="B136" s="140"/>
      <c r="C136" s="139"/>
      <c r="D136" s="139"/>
      <c r="E136" s="139"/>
      <c r="F136" s="139"/>
      <c r="G136" s="139"/>
      <c r="H136" s="139"/>
      <c r="I136" s="139"/>
      <c r="J136" s="139"/>
    </row>
    <row r="137" spans="2:10" ht="12.75">
      <c r="B137" s="140"/>
      <c r="C137" s="139"/>
      <c r="D137" s="139"/>
      <c r="E137" s="139"/>
      <c r="F137" s="139"/>
      <c r="G137" s="139"/>
      <c r="H137" s="139"/>
      <c r="I137" s="139"/>
      <c r="J137" s="139"/>
    </row>
    <row r="138" spans="2:10" ht="12.75">
      <c r="B138" s="140"/>
      <c r="C138" s="139"/>
      <c r="D138" s="139"/>
      <c r="E138" s="139"/>
      <c r="F138" s="139"/>
      <c r="G138" s="139"/>
      <c r="H138" s="139"/>
      <c r="I138" s="139"/>
      <c r="J138" s="139"/>
    </row>
    <row r="139" spans="2:10" ht="12.75">
      <c r="B139" s="140"/>
      <c r="C139" s="139"/>
      <c r="D139" s="139"/>
      <c r="E139" s="139"/>
      <c r="F139" s="139"/>
      <c r="G139" s="139"/>
      <c r="H139" s="139"/>
      <c r="I139" s="139"/>
      <c r="J139" s="139"/>
    </row>
  </sheetData>
  <sheetProtection/>
  <mergeCells count="144">
    <mergeCell ref="C25:C27"/>
    <mergeCell ref="O92:O95"/>
    <mergeCell ref="C46:C47"/>
    <mergeCell ref="L2:P2"/>
    <mergeCell ref="P46:P54"/>
    <mergeCell ref="P112:P117"/>
    <mergeCell ref="L48:L49"/>
    <mergeCell ref="N73:N75"/>
    <mergeCell ref="L77:M77"/>
    <mergeCell ref="O64:O69"/>
    <mergeCell ref="A112:B117"/>
    <mergeCell ref="A46:A54"/>
    <mergeCell ref="A31:A36"/>
    <mergeCell ref="B31:B36"/>
    <mergeCell ref="C31:D31"/>
    <mergeCell ref="O112:O117"/>
    <mergeCell ref="C56:D56"/>
    <mergeCell ref="H50:H51"/>
    <mergeCell ref="L105:M105"/>
    <mergeCell ref="G89:G91"/>
    <mergeCell ref="N1:P1"/>
    <mergeCell ref="L31:M31"/>
    <mergeCell ref="E46:E47"/>
    <mergeCell ref="E48:E49"/>
    <mergeCell ref="E50:E51"/>
    <mergeCell ref="L32:M32"/>
    <mergeCell ref="P31:P36"/>
    <mergeCell ref="P37:P39"/>
    <mergeCell ref="N46:N47"/>
    <mergeCell ref="O46:O54"/>
    <mergeCell ref="N50:N51"/>
    <mergeCell ref="L50:L51"/>
    <mergeCell ref="L89:L91"/>
    <mergeCell ref="A70:P70"/>
    <mergeCell ref="A72:P72"/>
    <mergeCell ref="A71:P71"/>
    <mergeCell ref="A81:A87"/>
    <mergeCell ref="P55:P62"/>
    <mergeCell ref="P73:P87"/>
    <mergeCell ref="C77:D77"/>
    <mergeCell ref="L106:M106"/>
    <mergeCell ref="L73:M75"/>
    <mergeCell ref="O73:O75"/>
    <mergeCell ref="L76:M76"/>
    <mergeCell ref="K96:K99"/>
    <mergeCell ref="P64:P69"/>
    <mergeCell ref="A44:O44"/>
    <mergeCell ref="A45:O45"/>
    <mergeCell ref="C48:C49"/>
    <mergeCell ref="O55:O62"/>
    <mergeCell ref="J73:J75"/>
    <mergeCell ref="I46:I47"/>
    <mergeCell ref="C50:C51"/>
    <mergeCell ref="A73:A80"/>
    <mergeCell ref="B73:B80"/>
    <mergeCell ref="C73:D75"/>
    <mergeCell ref="P119:P125"/>
    <mergeCell ref="E120:F120"/>
    <mergeCell ref="E121:F121"/>
    <mergeCell ref="G50:G51"/>
    <mergeCell ref="J50:J51"/>
    <mergeCell ref="J89:J91"/>
    <mergeCell ref="E105:F105"/>
    <mergeCell ref="E96:E97"/>
    <mergeCell ref="E77:F77"/>
    <mergeCell ref="P88:P109"/>
    <mergeCell ref="A119:A125"/>
    <mergeCell ref="C89:C91"/>
    <mergeCell ref="E106:F106"/>
    <mergeCell ref="E89:E91"/>
    <mergeCell ref="O119:O125"/>
    <mergeCell ref="B119:B125"/>
    <mergeCell ref="L121:M121"/>
    <mergeCell ref="A88:A95"/>
    <mergeCell ref="A118:P118"/>
    <mergeCell ref="C105:D105"/>
    <mergeCell ref="C96:C97"/>
    <mergeCell ref="C104:D104"/>
    <mergeCell ref="B81:B87"/>
    <mergeCell ref="E104:F104"/>
    <mergeCell ref="B96:B103"/>
    <mergeCell ref="A104:A109"/>
    <mergeCell ref="C28:C30"/>
    <mergeCell ref="A43:O43"/>
    <mergeCell ref="B55:B62"/>
    <mergeCell ref="O31:O36"/>
    <mergeCell ref="O37:O39"/>
    <mergeCell ref="A37:B42"/>
    <mergeCell ref="I48:I49"/>
    <mergeCell ref="C57:D58"/>
    <mergeCell ref="E31:F31"/>
    <mergeCell ref="J46:J47"/>
    <mergeCell ref="G73:G75"/>
    <mergeCell ref="A64:B69"/>
    <mergeCell ref="A55:A62"/>
    <mergeCell ref="C55:D55"/>
    <mergeCell ref="E73:F75"/>
    <mergeCell ref="H48:H49"/>
    <mergeCell ref="I50:I51"/>
    <mergeCell ref="C4:C8"/>
    <mergeCell ref="K9:L9"/>
    <mergeCell ref="H7:H8"/>
    <mergeCell ref="L14:M14"/>
    <mergeCell ref="G46:G47"/>
    <mergeCell ref="G48:G49"/>
    <mergeCell ref="A11:P11"/>
    <mergeCell ref="P4:P8"/>
    <mergeCell ref="M9:N9"/>
    <mergeCell ref="D4:E8"/>
    <mergeCell ref="M4:N8"/>
    <mergeCell ref="H6:J6"/>
    <mergeCell ref="G4:L4"/>
    <mergeCell ref="K6:L8"/>
    <mergeCell ref="I7:J7"/>
    <mergeCell ref="O4:O8"/>
    <mergeCell ref="P13:P30"/>
    <mergeCell ref="H5:L5"/>
    <mergeCell ref="L13:M13"/>
    <mergeCell ref="A12:P12"/>
    <mergeCell ref="L18:M18"/>
    <mergeCell ref="A4:A8"/>
    <mergeCell ref="B4:B8"/>
    <mergeCell ref="A10:P10"/>
    <mergeCell ref="G5:G8"/>
    <mergeCell ref="D9:E9"/>
    <mergeCell ref="A13:A30"/>
    <mergeCell ref="N89:N91"/>
    <mergeCell ref="C22:C24"/>
    <mergeCell ref="B104:B109"/>
    <mergeCell ref="B88:B95"/>
    <mergeCell ref="E13:F15"/>
    <mergeCell ref="L15:M15"/>
    <mergeCell ref="A96:A103"/>
    <mergeCell ref="B46:B54"/>
    <mergeCell ref="H89:H91"/>
    <mergeCell ref="I89:I91"/>
    <mergeCell ref="B13:B30"/>
    <mergeCell ref="O89:O91"/>
    <mergeCell ref="C13:D15"/>
    <mergeCell ref="N48:N49"/>
    <mergeCell ref="J48:J49"/>
    <mergeCell ref="H46:H47"/>
    <mergeCell ref="L46:L47"/>
  </mergeCells>
  <printOptions/>
  <pageMargins left="0.1968503937007874" right="0.1968503937007874" top="1.1023622047244095" bottom="0.15748031496062992" header="0.11811023622047245" footer="0.11811023622047245"/>
  <pageSetup horizontalDpi="600" verticalDpi="600" orientation="landscape" paperSize="9" scale="60" r:id="rId1"/>
  <rowBreaks count="3" manualBreakCount="3">
    <brk id="42" max="15" man="1"/>
    <brk id="69" max="15" man="1"/>
    <brk id="10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retivova_vyu</cp:lastModifiedBy>
  <cp:lastPrinted>2019-12-20T11:27:16Z</cp:lastPrinted>
  <dcterms:created xsi:type="dcterms:W3CDTF">2011-07-25T09:14:25Z</dcterms:created>
  <dcterms:modified xsi:type="dcterms:W3CDTF">2019-12-20T11:27:19Z</dcterms:modified>
  <cp:category/>
  <cp:version/>
  <cp:contentType/>
  <cp:contentStatus/>
</cp:coreProperties>
</file>