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0"/>
  </bookViews>
  <sheets>
    <sheet name="Прил.от 22.09.2020г." sheetId="1" r:id="rId1"/>
  </sheets>
  <definedNames>
    <definedName name="_xlnm.Print_Titles" localSheetId="0">'Прил.от 22.09.2020г.'!$9:$9</definedName>
    <definedName name="_xlnm.Print_Area" localSheetId="0">'Прил.от 22.09.2020г.'!$A$1:$L$159</definedName>
  </definedNames>
  <calcPr fullCalcOnLoad="1"/>
</workbook>
</file>

<file path=xl/sharedStrings.xml><?xml version="1.0" encoding="utf-8"?>
<sst xmlns="http://schemas.openxmlformats.org/spreadsheetml/2006/main" count="168" uniqueCount="67">
  <si>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</si>
  <si>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</si>
  <si>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</si>
  <si>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</si>
  <si>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</si>
  <si>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</si>
  <si>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</si>
  <si>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</si>
  <si>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</si>
  <si>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</si>
  <si>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</si>
  <si>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</si>
  <si>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</si>
  <si>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</si>
  <si>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</si>
  <si>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</si>
  <si>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</si>
  <si>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</si>
  <si>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</si>
  <si>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</si>
  <si>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</si>
  <si>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</si>
  <si>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</si>
  <si>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</si>
  <si>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</si>
  <si>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</si>
  <si>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</si>
  <si>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</si>
  <si>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</si>
  <si>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</si>
  <si>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</si>
  <si>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</si>
  <si>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</si>
  <si>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</si>
  <si>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</si>
  <si>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</si>
  <si>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</si>
  <si>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</si>
  <si>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</si>
  <si>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</si>
  <si>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1.2.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</si>
  <si>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</si>
  <si>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</si>
  <si>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</si>
  <si>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</si>
  <si>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</si>
  <si>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</si>
  <si>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</si>
  <si>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</si>
  <si>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</si>
  <si>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</si>
  <si>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</si>
  <si>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</si>
  <si>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</si>
  <si>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 xml:space="preserve">ЗАТО г. Радужный Владимирской области" 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</si>
  <si>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</si>
  <si>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>1. Организация питания обучающихся общеобразовательных оргнанизаций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</si>
  <si>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</si>
  <si>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</si>
  <si>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СОШ 2</t>
  </si>
  <si>
    <t>СОШ 1</t>
  </si>
  <si>
    <t>Уровень удовлетворенностинаселения города качеством услуг в сфере дошкольного,общего образования составит  не менее 80%</t>
  </si>
  <si>
    <t>2017-2023 г.г.</t>
  </si>
  <si>
    <t>1.2.1.</t>
  </si>
  <si>
    <t>1.2.2.</t>
  </si>
  <si>
    <t>1.2.3.</t>
  </si>
  <si>
    <t>1.4.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</si>
</sst>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</numFmts>
  <fonts count="57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right"/>
    </xf>
    <xf numFmtId="178" fontId="6" fillId="0" borderId="10" xfId="0" applyNumberFormat="1" applyFont="1" applyFill="1" applyBorder="1" applyAlignment="1">
      <alignment horizontal="center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6" fontId="6" fillId="0" borderId="14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81" fontId="10" fillId="0" borderId="0" xfId="0" applyNumberFormat="1" applyFont="1" applyFill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176" fontId="6" fillId="0" borderId="18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2" fillId="0" borderId="14" xfId="0" applyFont="1" applyFill="1" applyBorder="1" applyAlignment="1">
      <alignment vertical="top" wrapText="1"/>
    </xf>
    <xf numFmtId="0" fontId="12" fillId="0" borderId="21" xfId="0" applyFont="1" applyFill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176" fontId="6" fillId="0" borderId="22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84" fontId="6" fillId="0" borderId="15" xfId="0" applyNumberFormat="1" applyFont="1" applyFill="1" applyBorder="1" applyAlignment="1">
      <alignment horizontal="center" vertical="top" wrapText="1"/>
    </xf>
    <xf numFmtId="184" fontId="6" fillId="0" borderId="23" xfId="0" applyNumberFormat="1" applyFont="1" applyFill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horizontal="center" vertical="top" wrapText="1"/>
    </xf>
    <xf numFmtId="176" fontId="6" fillId="0" borderId="25" xfId="0" applyNumberFormat="1" applyFont="1" applyFill="1" applyBorder="1" applyAlignment="1">
      <alignment horizontal="center" vertical="top" wrapText="1"/>
    </xf>
    <xf numFmtId="176" fontId="6" fillId="0" borderId="26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Fill="1" applyBorder="1" applyAlignment="1">
      <alignment horizontal="center" vertical="top" wrapText="1"/>
    </xf>
    <xf numFmtId="176" fontId="7" fillId="0" borderId="23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76" fontId="7" fillId="0" borderId="14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NumberFormat="1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top" wrapText="1"/>
    </xf>
    <xf numFmtId="176" fontId="6" fillId="0" borderId="27" xfId="0" applyNumberFormat="1" applyFont="1" applyFill="1" applyBorder="1" applyAlignment="1">
      <alignment horizontal="center" vertical="top" wrapText="1"/>
    </xf>
    <xf numFmtId="184" fontId="13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8" xfId="0" applyNumberFormat="1" applyFont="1" applyFill="1" applyBorder="1" applyAlignment="1">
      <alignment horizontal="center" vertical="center" wrapText="1"/>
    </xf>
    <xf numFmtId="178" fontId="14" fillId="0" borderId="25" xfId="0" applyNumberFormat="1" applyFont="1" applyFill="1" applyBorder="1" applyAlignment="1">
      <alignment horizontal="center" vertical="center" wrapText="1"/>
    </xf>
    <xf numFmtId="182" fontId="14" fillId="0" borderId="29" xfId="0" applyNumberFormat="1" applyFont="1" applyFill="1" applyBorder="1" applyAlignment="1">
      <alignment horizontal="center" vertical="center" wrapText="1"/>
    </xf>
    <xf numFmtId="182" fontId="14" fillId="0" borderId="11" xfId="0" applyNumberFormat="1" applyFont="1" applyFill="1" applyBorder="1" applyAlignment="1">
      <alignment horizontal="center" vertical="center" wrapText="1"/>
    </xf>
    <xf numFmtId="178" fontId="14" fillId="0" borderId="30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178" fontId="14" fillId="0" borderId="32" xfId="0" applyNumberFormat="1" applyFont="1" applyFill="1" applyBorder="1" applyAlignment="1">
      <alignment horizontal="center" vertical="center" wrapText="1"/>
    </xf>
    <xf numFmtId="178" fontId="1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178" fontId="14" fillId="0" borderId="27" xfId="0" applyNumberFormat="1" applyFont="1" applyFill="1" applyBorder="1" applyAlignment="1">
      <alignment horizontal="center" vertical="center" wrapText="1"/>
    </xf>
    <xf numFmtId="182" fontId="14" fillId="0" borderId="3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176" fontId="10" fillId="0" borderId="15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vertical="top" wrapText="1"/>
    </xf>
    <xf numFmtId="176" fontId="10" fillId="0" borderId="11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vertical="top" wrapText="1"/>
    </xf>
    <xf numFmtId="176" fontId="10" fillId="0" borderId="22" xfId="0" applyNumberFormat="1" applyFont="1" applyFill="1" applyBorder="1" applyAlignment="1">
      <alignment horizontal="center" vertical="top" wrapText="1"/>
    </xf>
    <xf numFmtId="176" fontId="10" fillId="0" borderId="13" xfId="0" applyNumberFormat="1" applyFont="1" applyFill="1" applyBorder="1" applyAlignment="1">
      <alignment horizontal="center" vertical="top" wrapText="1"/>
    </xf>
    <xf numFmtId="178" fontId="10" fillId="0" borderId="13" xfId="0" applyNumberFormat="1" applyFont="1" applyFill="1" applyBorder="1" applyAlignment="1">
      <alignment horizontal="center" vertical="top" wrapText="1"/>
    </xf>
    <xf numFmtId="176" fontId="10" fillId="0" borderId="16" xfId="0" applyNumberFormat="1" applyFont="1" applyFill="1" applyBorder="1" applyAlignment="1">
      <alignment horizontal="center" vertical="top" wrapText="1"/>
    </xf>
    <xf numFmtId="176" fontId="10" fillId="0" borderId="12" xfId="0" applyNumberFormat="1" applyFont="1" applyFill="1" applyBorder="1" applyAlignment="1">
      <alignment horizontal="center" vertical="top" wrapText="1"/>
    </xf>
    <xf numFmtId="176" fontId="55" fillId="0" borderId="10" xfId="0" applyNumberFormat="1" applyFont="1" applyFill="1" applyBorder="1" applyAlignment="1">
      <alignment horizontal="center" vertical="top" wrapText="1"/>
    </xf>
    <xf numFmtId="178" fontId="55" fillId="0" borderId="10" xfId="0" applyNumberFormat="1" applyFont="1" applyFill="1" applyBorder="1" applyAlignment="1">
      <alignment horizontal="center" vertical="top" wrapText="1"/>
    </xf>
    <xf numFmtId="184" fontId="10" fillId="0" borderId="11" xfId="0" applyNumberFormat="1" applyFont="1" applyFill="1" applyBorder="1" applyAlignment="1">
      <alignment horizontal="center" vertical="top" wrapText="1"/>
    </xf>
    <xf numFmtId="178" fontId="10" fillId="0" borderId="11" xfId="0" applyNumberFormat="1" applyFont="1" applyFill="1" applyBorder="1" applyAlignment="1">
      <alignment horizontal="center" vertical="top" wrapText="1"/>
    </xf>
    <xf numFmtId="176" fontId="56" fillId="0" borderId="11" xfId="0" applyNumberFormat="1" applyFont="1" applyFill="1" applyBorder="1" applyAlignment="1">
      <alignment horizontal="center" vertical="top" wrapText="1"/>
    </xf>
    <xf numFmtId="178" fontId="10" fillId="0" borderId="12" xfId="0" applyNumberFormat="1" applyFont="1" applyFill="1" applyBorder="1" applyAlignment="1">
      <alignment horizontal="center" vertical="top" wrapText="1"/>
    </xf>
    <xf numFmtId="176" fontId="10" fillId="0" borderId="23" xfId="0" applyNumberFormat="1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179" fontId="10" fillId="0" borderId="15" xfId="0" applyNumberFormat="1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vertical="top" wrapText="1"/>
    </xf>
    <xf numFmtId="179" fontId="10" fillId="0" borderId="11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 wrapText="1"/>
    </xf>
    <xf numFmtId="178" fontId="14" fillId="0" borderId="15" xfId="0" applyNumberFormat="1" applyFont="1" applyFill="1" applyBorder="1" applyAlignment="1">
      <alignment horizontal="center" vertical="top" wrapText="1"/>
    </xf>
    <xf numFmtId="178" fontId="14" fillId="0" borderId="11" xfId="0" applyNumberFormat="1" applyFont="1" applyFill="1" applyBorder="1" applyAlignment="1">
      <alignment horizontal="center" vertical="top" wrapText="1"/>
    </xf>
    <xf numFmtId="178" fontId="14" fillId="0" borderId="21" xfId="0" applyNumberFormat="1" applyFont="1" applyFill="1" applyBorder="1" applyAlignment="1">
      <alignment horizontal="center" vertical="top" wrapText="1"/>
    </xf>
    <xf numFmtId="178" fontId="10" fillId="0" borderId="25" xfId="0" applyNumberFormat="1" applyFont="1" applyFill="1" applyBorder="1" applyAlignment="1">
      <alignment vertical="top" wrapText="1"/>
    </xf>
    <xf numFmtId="178" fontId="14" fillId="0" borderId="10" xfId="0" applyNumberFormat="1" applyFont="1" applyFill="1" applyBorder="1" applyAlignment="1">
      <alignment horizontal="center" vertical="top" wrapText="1"/>
    </xf>
    <xf numFmtId="178" fontId="14" fillId="0" borderId="23" xfId="0" applyNumberFormat="1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vertical="top" wrapText="1"/>
    </xf>
    <xf numFmtId="178" fontId="14" fillId="0" borderId="14" xfId="0" applyNumberFormat="1" applyFont="1" applyFill="1" applyBorder="1" applyAlignment="1">
      <alignment horizontal="center" vertical="top" wrapText="1"/>
    </xf>
    <xf numFmtId="178" fontId="14" fillId="0" borderId="18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78" fontId="14" fillId="0" borderId="17" xfId="0" applyNumberFormat="1" applyFont="1" applyFill="1" applyBorder="1" applyAlignment="1">
      <alignment horizontal="center" vertical="top" wrapText="1"/>
    </xf>
    <xf numFmtId="178" fontId="14" fillId="0" borderId="16" xfId="0" applyNumberFormat="1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vertical="top" wrapText="1"/>
    </xf>
    <xf numFmtId="3" fontId="14" fillId="0" borderId="20" xfId="0" applyNumberFormat="1" applyFont="1" applyFill="1" applyBorder="1" applyAlignment="1">
      <alignment horizontal="center" vertical="top" wrapText="1"/>
    </xf>
    <xf numFmtId="3" fontId="14" fillId="0" borderId="35" xfId="0" applyNumberFormat="1" applyFont="1" applyFill="1" applyBorder="1" applyAlignment="1">
      <alignment horizontal="center" vertical="top" wrapText="1"/>
    </xf>
    <xf numFmtId="3" fontId="14" fillId="0" borderId="36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184" fontId="6" fillId="0" borderId="16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184" fontId="6" fillId="0" borderId="22" xfId="0" applyNumberFormat="1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184" fontId="6" fillId="0" borderId="25" xfId="0" applyNumberFormat="1" applyFont="1" applyFill="1" applyBorder="1" applyAlignment="1">
      <alignment horizontal="center" vertical="top" wrapText="1"/>
    </xf>
    <xf numFmtId="178" fontId="6" fillId="0" borderId="25" xfId="0" applyNumberFormat="1" applyFont="1" applyFill="1" applyBorder="1" applyAlignment="1">
      <alignment horizontal="center" vertical="top" wrapText="1"/>
    </xf>
    <xf numFmtId="176" fontId="6" fillId="0" borderId="40" xfId="0" applyNumberFormat="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184" fontId="6" fillId="0" borderId="40" xfId="0" applyNumberFormat="1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184" fontId="6" fillId="0" borderId="27" xfId="0" applyNumberFormat="1" applyFont="1" applyFill="1" applyBorder="1" applyAlignment="1">
      <alignment horizontal="center" vertical="top" wrapText="1"/>
    </xf>
    <xf numFmtId="178" fontId="6" fillId="0" borderId="40" xfId="0" applyNumberFormat="1" applyFont="1" applyFill="1" applyBorder="1" applyAlignment="1">
      <alignment horizontal="center" vertical="top" wrapText="1"/>
    </xf>
    <xf numFmtId="178" fontId="6" fillId="0" borderId="27" xfId="0" applyNumberFormat="1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vertical="top" wrapText="1"/>
    </xf>
    <xf numFmtId="176" fontId="6" fillId="0" borderId="53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3" fillId="0" borderId="54" xfId="0" applyNumberFormat="1" applyFont="1" applyFill="1" applyBorder="1" applyAlignment="1">
      <alignment horizontal="center" vertical="center"/>
    </xf>
    <xf numFmtId="178" fontId="13" fillId="0" borderId="37" xfId="0" applyNumberFormat="1" applyFont="1" applyFill="1" applyBorder="1" applyAlignment="1">
      <alignment horizontal="center" vertical="center"/>
    </xf>
    <xf numFmtId="184" fontId="13" fillId="0" borderId="55" xfId="0" applyNumberFormat="1" applyFont="1" applyFill="1" applyBorder="1" applyAlignment="1">
      <alignment horizontal="center" vertical="center"/>
    </xf>
    <xf numFmtId="184" fontId="13" fillId="0" borderId="16" xfId="0" applyNumberFormat="1" applyFont="1" applyFill="1" applyBorder="1" applyAlignment="1">
      <alignment horizontal="center" vertical="center"/>
    </xf>
    <xf numFmtId="184" fontId="13" fillId="0" borderId="56" xfId="0" applyNumberFormat="1" applyFont="1" applyFill="1" applyBorder="1" applyAlignment="1">
      <alignment horizontal="center" vertical="center"/>
    </xf>
    <xf numFmtId="184" fontId="13" fillId="0" borderId="57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top" wrapText="1"/>
    </xf>
    <xf numFmtId="176" fontId="6" fillId="0" borderId="34" xfId="0" applyNumberFormat="1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6" fontId="7" fillId="0" borderId="58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90" fontId="14" fillId="0" borderId="0" xfId="60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top" wrapText="1"/>
    </xf>
    <xf numFmtId="176" fontId="6" fillId="0" borderId="32" xfId="0" applyNumberFormat="1" applyFont="1" applyFill="1" applyBorder="1" applyAlignment="1">
      <alignment horizontal="center" vertical="top" wrapText="1"/>
    </xf>
    <xf numFmtId="176" fontId="6" fillId="0" borderId="42" xfId="0" applyNumberFormat="1" applyFont="1" applyFill="1" applyBorder="1" applyAlignment="1">
      <alignment horizontal="center" vertical="top" wrapText="1"/>
    </xf>
    <xf numFmtId="176" fontId="6" fillId="0" borderId="61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176" fontId="7" fillId="0" borderId="21" xfId="0" applyNumberFormat="1" applyFont="1" applyFill="1" applyBorder="1" applyAlignment="1">
      <alignment horizontal="center" vertical="top" wrapText="1"/>
    </xf>
    <xf numFmtId="0" fontId="10" fillId="0" borderId="62" xfId="0" applyFont="1" applyFill="1" applyBorder="1" applyAlignment="1">
      <alignment horizontal="center" vertical="top" wrapText="1"/>
    </xf>
    <xf numFmtId="182" fontId="6" fillId="0" borderId="37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center" vertical="top" wrapText="1"/>
    </xf>
    <xf numFmtId="182" fontId="10" fillId="0" borderId="37" xfId="0" applyNumberFormat="1" applyFont="1" applyFill="1" applyBorder="1" applyAlignment="1">
      <alignment horizontal="center" vertical="top" wrapText="1"/>
    </xf>
    <xf numFmtId="0" fontId="14" fillId="0" borderId="36" xfId="0" applyNumberFormat="1" applyFont="1" applyFill="1" applyBorder="1" applyAlignment="1">
      <alignment horizontal="center" vertical="top" wrapText="1"/>
    </xf>
    <xf numFmtId="182" fontId="14" fillId="0" borderId="34" xfId="0" applyNumberFormat="1" applyFont="1" applyFill="1" applyBorder="1" applyAlignment="1">
      <alignment horizontal="center" vertical="top" wrapText="1"/>
    </xf>
    <xf numFmtId="0" fontId="15" fillId="0" borderId="57" xfId="0" applyFont="1" applyFill="1" applyBorder="1" applyAlignment="1">
      <alignment horizontal="center" vertical="top" wrapText="1"/>
    </xf>
    <xf numFmtId="182" fontId="6" fillId="0" borderId="38" xfId="0" applyNumberFormat="1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182" fontId="10" fillId="0" borderId="38" xfId="0" applyNumberFormat="1" applyFont="1" applyFill="1" applyBorder="1" applyAlignment="1">
      <alignment horizontal="center" vertical="top" wrapText="1"/>
    </xf>
    <xf numFmtId="0" fontId="14" fillId="0" borderId="36" xfId="0" applyFont="1" applyFill="1" applyBorder="1" applyAlignment="1">
      <alignment horizontal="center" vertical="top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10" fillId="0" borderId="22" xfId="0" applyNumberFormat="1" applyFont="1" applyFill="1" applyBorder="1" applyAlignment="1">
      <alignment horizontal="center" vertical="center" wrapText="1"/>
    </xf>
    <xf numFmtId="176" fontId="14" fillId="0" borderId="13" xfId="0" applyNumberFormat="1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left" vertical="center" wrapText="1"/>
    </xf>
    <xf numFmtId="182" fontId="6" fillId="0" borderId="27" xfId="0" applyNumberFormat="1" applyFont="1" applyFill="1" applyBorder="1" applyAlignment="1">
      <alignment horizontal="center" vertical="top" wrapText="1"/>
    </xf>
    <xf numFmtId="182" fontId="10" fillId="0" borderId="27" xfId="0" applyNumberFormat="1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0" fillId="0" borderId="46" xfId="0" applyFont="1" applyFill="1" applyBorder="1" applyAlignment="1">
      <alignment horizontal="center" vertical="top" wrapText="1"/>
    </xf>
    <xf numFmtId="0" fontId="15" fillId="0" borderId="54" xfId="0" applyFont="1" applyFill="1" applyBorder="1" applyAlignment="1">
      <alignment horizontal="center" vertical="top" wrapText="1"/>
    </xf>
    <xf numFmtId="0" fontId="15" fillId="0" borderId="63" xfId="0" applyFont="1" applyFill="1" applyBorder="1" applyAlignment="1">
      <alignment horizontal="center" vertical="top" wrapText="1"/>
    </xf>
    <xf numFmtId="182" fontId="6" fillId="0" borderId="57" xfId="0" applyNumberFormat="1" applyFont="1" applyFill="1" applyBorder="1" applyAlignment="1">
      <alignment horizontal="center" vertical="top" wrapText="1"/>
    </xf>
    <xf numFmtId="182" fontId="10" fillId="0" borderId="57" xfId="0" applyNumberFormat="1" applyFont="1" applyFill="1" applyBorder="1" applyAlignment="1">
      <alignment horizontal="center" vertical="top" wrapText="1"/>
    </xf>
    <xf numFmtId="182" fontId="7" fillId="0" borderId="34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182" fontId="14" fillId="0" borderId="20" xfId="0" applyNumberFormat="1" applyFont="1" applyFill="1" applyBorder="1" applyAlignment="1">
      <alignment horizontal="center" vertical="top" wrapText="1"/>
    </xf>
    <xf numFmtId="176" fontId="6" fillId="0" borderId="38" xfId="0" applyNumberFormat="1" applyFont="1" applyFill="1" applyBorder="1" applyAlignment="1">
      <alignment horizontal="center" vertical="top" wrapText="1"/>
    </xf>
    <xf numFmtId="176" fontId="10" fillId="0" borderId="38" xfId="0" applyNumberFormat="1" applyFont="1" applyFill="1" applyBorder="1" applyAlignment="1">
      <alignment horizontal="center" vertical="top" wrapText="1"/>
    </xf>
    <xf numFmtId="178" fontId="10" fillId="0" borderId="38" xfId="0" applyNumberFormat="1" applyFont="1" applyFill="1" applyBorder="1" applyAlignment="1">
      <alignment horizontal="center" vertical="top" wrapText="1"/>
    </xf>
    <xf numFmtId="176" fontId="6" fillId="0" borderId="37" xfId="0" applyNumberFormat="1" applyFont="1" applyFill="1" applyBorder="1" applyAlignment="1">
      <alignment horizontal="center" vertical="top" wrapText="1"/>
    </xf>
    <xf numFmtId="176" fontId="10" fillId="0" borderId="37" xfId="0" applyNumberFormat="1" applyFont="1" applyFill="1" applyBorder="1" applyAlignment="1">
      <alignment horizontal="center" vertical="top" wrapText="1"/>
    </xf>
    <xf numFmtId="178" fontId="10" fillId="0" borderId="37" xfId="0" applyNumberFormat="1" applyFont="1" applyFill="1" applyBorder="1" applyAlignment="1">
      <alignment horizontal="center" vertical="top" wrapText="1"/>
    </xf>
    <xf numFmtId="176" fontId="10" fillId="0" borderId="40" xfId="0" applyNumberFormat="1" applyFont="1" applyFill="1" applyBorder="1" applyAlignment="1">
      <alignment horizontal="center" vertical="top" wrapText="1"/>
    </xf>
    <xf numFmtId="178" fontId="10" fillId="0" borderId="40" xfId="0" applyNumberFormat="1" applyFont="1" applyFill="1" applyBorder="1" applyAlignment="1">
      <alignment horizontal="center" vertical="top" wrapText="1"/>
    </xf>
    <xf numFmtId="176" fontId="10" fillId="0" borderId="53" xfId="0" applyNumberFormat="1" applyFont="1" applyFill="1" applyBorder="1" applyAlignment="1">
      <alignment horizontal="center" vertical="top" wrapText="1"/>
    </xf>
    <xf numFmtId="178" fontId="10" fillId="0" borderId="16" xfId="0" applyNumberFormat="1" applyFont="1" applyFill="1" applyBorder="1" applyAlignment="1">
      <alignment horizontal="center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178" fontId="14" fillId="0" borderId="26" xfId="0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3" fontId="14" fillId="0" borderId="64" xfId="0" applyNumberFormat="1" applyFont="1" applyFill="1" applyBorder="1" applyAlignment="1">
      <alignment horizontal="center" vertical="top" wrapText="1"/>
    </xf>
    <xf numFmtId="178" fontId="14" fillId="0" borderId="12" xfId="0" applyNumberFormat="1" applyFont="1" applyFill="1" applyBorder="1" applyAlignment="1">
      <alignment horizontal="center" vertical="top" wrapText="1"/>
    </xf>
    <xf numFmtId="178" fontId="10" fillId="0" borderId="14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2" fontId="10" fillId="0" borderId="25" xfId="0" applyNumberFormat="1" applyFont="1" applyFill="1" applyBorder="1" applyAlignment="1">
      <alignment horizontal="center" vertical="top" wrapText="1"/>
    </xf>
    <xf numFmtId="178" fontId="14" fillId="0" borderId="34" xfId="0" applyNumberFormat="1" applyFont="1" applyFill="1" applyBorder="1" applyAlignment="1">
      <alignment horizontal="center" vertical="top" wrapText="1"/>
    </xf>
    <xf numFmtId="176" fontId="6" fillId="0" borderId="46" xfId="0" applyNumberFormat="1" applyFont="1" applyFill="1" applyBorder="1" applyAlignment="1">
      <alignment horizontal="center" vertical="top" wrapText="1"/>
    </xf>
    <xf numFmtId="0" fontId="16" fillId="0" borderId="31" xfId="0" applyNumberFormat="1" applyFont="1" applyFill="1" applyBorder="1" applyAlignment="1">
      <alignment horizontal="center" vertical="center" wrapText="1"/>
    </xf>
    <xf numFmtId="184" fontId="17" fillId="0" borderId="11" xfId="0" applyNumberFormat="1" applyFont="1" applyFill="1" applyBorder="1" applyAlignment="1">
      <alignment horizontal="center" vertical="center"/>
    </xf>
    <xf numFmtId="0" fontId="16" fillId="0" borderId="53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184" fontId="16" fillId="0" borderId="27" xfId="0" applyNumberFormat="1" applyFont="1" applyFill="1" applyBorder="1" applyAlignment="1">
      <alignment horizontal="center" vertical="center" wrapText="1"/>
    </xf>
    <xf numFmtId="184" fontId="16" fillId="0" borderId="33" xfId="0" applyNumberFormat="1" applyFont="1" applyFill="1" applyBorder="1" applyAlignment="1">
      <alignment horizontal="center" vertical="center" wrapText="1"/>
    </xf>
    <xf numFmtId="184" fontId="16" fillId="0" borderId="11" xfId="0" applyNumberFormat="1" applyFont="1" applyFill="1" applyBorder="1" applyAlignment="1">
      <alignment horizontal="center" vertical="center" wrapText="1"/>
    </xf>
    <xf numFmtId="184" fontId="16" fillId="0" borderId="32" xfId="0" applyNumberFormat="1" applyFont="1" applyFill="1" applyBorder="1" applyAlignment="1">
      <alignment horizontal="center" vertical="center" wrapText="1"/>
    </xf>
    <xf numFmtId="184" fontId="16" fillId="0" borderId="36" xfId="0" applyNumberFormat="1" applyFont="1" applyFill="1" applyBorder="1" applyAlignment="1">
      <alignment horizontal="center" vertical="center" wrapText="1"/>
    </xf>
    <xf numFmtId="184" fontId="16" fillId="0" borderId="11" xfId="60" applyNumberFormat="1" applyFont="1" applyFill="1" applyBorder="1" applyAlignment="1">
      <alignment horizontal="center" vertical="center" wrapText="1"/>
    </xf>
    <xf numFmtId="184" fontId="18" fillId="0" borderId="11" xfId="0" applyNumberFormat="1" applyFont="1" applyFill="1" applyBorder="1" applyAlignment="1">
      <alignment horizontal="center" vertical="center"/>
    </xf>
    <xf numFmtId="184" fontId="16" fillId="0" borderId="16" xfId="60" applyNumberFormat="1" applyFont="1" applyFill="1" applyBorder="1" applyAlignment="1">
      <alignment horizontal="center" vertical="center" wrapText="1"/>
    </xf>
    <xf numFmtId="184" fontId="16" fillId="0" borderId="16" xfId="0" applyNumberFormat="1" applyFont="1" applyFill="1" applyBorder="1" applyAlignment="1">
      <alignment horizontal="center" vertical="center" wrapText="1"/>
    </xf>
    <xf numFmtId="184" fontId="16" fillId="0" borderId="13" xfId="0" applyNumberFormat="1" applyFont="1" applyFill="1" applyBorder="1" applyAlignment="1">
      <alignment horizontal="center" vertical="center" wrapText="1"/>
    </xf>
    <xf numFmtId="184" fontId="16" fillId="0" borderId="13" xfId="60" applyNumberFormat="1" applyFont="1" applyFill="1" applyBorder="1" applyAlignment="1">
      <alignment horizontal="center" vertical="center" wrapText="1"/>
    </xf>
    <xf numFmtId="184" fontId="16" fillId="0" borderId="22" xfId="0" applyNumberFormat="1" applyFont="1" applyFill="1" applyBorder="1" applyAlignment="1">
      <alignment horizontal="center" vertical="center" wrapText="1"/>
    </xf>
    <xf numFmtId="184" fontId="16" fillId="0" borderId="39" xfId="0" applyNumberFormat="1" applyFont="1" applyFill="1" applyBorder="1" applyAlignment="1">
      <alignment horizontal="center" vertical="center" wrapText="1"/>
    </xf>
    <xf numFmtId="184" fontId="16" fillId="0" borderId="14" xfId="0" applyNumberFormat="1" applyFont="1" applyFill="1" applyBorder="1" applyAlignment="1">
      <alignment horizontal="center" vertical="center" wrapText="1"/>
    </xf>
    <xf numFmtId="184" fontId="16" fillId="0" borderId="66" xfId="0" applyNumberFormat="1" applyFont="1" applyFill="1" applyBorder="1" applyAlignment="1">
      <alignment horizontal="center" vertical="center" wrapText="1"/>
    </xf>
    <xf numFmtId="184" fontId="16" fillId="0" borderId="17" xfId="0" applyNumberFormat="1" applyFont="1" applyFill="1" applyBorder="1" applyAlignment="1">
      <alignment horizontal="center" vertical="center" wrapText="1"/>
    </xf>
    <xf numFmtId="184" fontId="16" fillId="0" borderId="10" xfId="60" applyNumberFormat="1" applyFont="1" applyFill="1" applyBorder="1" applyAlignment="1">
      <alignment horizontal="center" vertical="center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4" fontId="18" fillId="0" borderId="10" xfId="0" applyNumberFormat="1" applyFont="1" applyFill="1" applyBorder="1" applyAlignment="1">
      <alignment horizontal="center" vertical="center"/>
    </xf>
    <xf numFmtId="184" fontId="16" fillId="0" borderId="15" xfId="0" applyNumberFormat="1" applyFont="1" applyFill="1" applyBorder="1" applyAlignment="1">
      <alignment horizontal="center" vertical="center" wrapText="1"/>
    </xf>
    <xf numFmtId="184" fontId="16" fillId="0" borderId="57" xfId="0" applyNumberFormat="1" applyFont="1" applyFill="1" applyBorder="1" applyAlignment="1">
      <alignment horizontal="center" vertical="center" wrapText="1"/>
    </xf>
    <xf numFmtId="184" fontId="16" fillId="0" borderId="12" xfId="0" applyNumberFormat="1" applyFont="1" applyFill="1" applyBorder="1" applyAlignment="1">
      <alignment horizontal="center" vertical="center" wrapText="1"/>
    </xf>
    <xf numFmtId="184" fontId="16" fillId="0" borderId="34" xfId="0" applyNumberFormat="1" applyFont="1" applyFill="1" applyBorder="1" applyAlignment="1">
      <alignment horizontal="center" vertical="center" wrapText="1"/>
    </xf>
    <xf numFmtId="184" fontId="16" fillId="0" borderId="58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top"/>
    </xf>
    <xf numFmtId="0" fontId="5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39" xfId="0" applyFont="1" applyFill="1" applyBorder="1" applyAlignment="1">
      <alignment horizontal="justify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3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26" xfId="0" applyFont="1" applyFill="1" applyBorder="1" applyAlignment="1">
      <alignment horizontal="left" vertical="top" wrapText="1"/>
    </xf>
    <xf numFmtId="0" fontId="11" fillId="0" borderId="19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41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3" xfId="0" applyNumberFormat="1" applyFont="1" applyFill="1" applyBorder="1" applyAlignment="1">
      <alignment horizontal="center" vertical="top" wrapText="1"/>
    </xf>
    <xf numFmtId="184" fontId="6" fillId="0" borderId="22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178" fontId="6" fillId="0" borderId="22" xfId="0" applyNumberFormat="1" applyFont="1" applyFill="1" applyBorder="1" applyAlignment="1">
      <alignment horizontal="center" vertical="top" wrapText="1"/>
    </xf>
    <xf numFmtId="178" fontId="6" fillId="0" borderId="16" xfId="0" applyNumberFormat="1" applyFont="1" applyFill="1" applyBorder="1" applyAlignment="1">
      <alignment horizontal="center" vertical="top" wrapText="1"/>
    </xf>
    <xf numFmtId="178" fontId="6" fillId="0" borderId="13" xfId="0" applyNumberFormat="1" applyFont="1" applyFill="1" applyBorder="1" applyAlignment="1">
      <alignment horizontal="center" vertical="top" wrapText="1"/>
    </xf>
    <xf numFmtId="184" fontId="6" fillId="0" borderId="16" xfId="0" applyNumberFormat="1" applyFont="1" applyFill="1" applyBorder="1" applyAlignment="1">
      <alignment horizontal="center" vertical="top" wrapText="1"/>
    </xf>
    <xf numFmtId="178" fontId="6" fillId="0" borderId="15" xfId="0" applyNumberFormat="1" applyFont="1" applyFill="1" applyBorder="1" applyAlignment="1">
      <alignment horizontal="center" vertical="top" wrapText="1"/>
    </xf>
    <xf numFmtId="178" fontId="6" fillId="0" borderId="53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10" fillId="0" borderId="56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30" xfId="0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0" fillId="0" borderId="57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6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53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 vertical="top" wrapText="1"/>
    </xf>
    <xf numFmtId="182" fontId="14" fillId="0" borderId="21" xfId="0" applyNumberFormat="1" applyFont="1" applyFill="1" applyBorder="1" applyAlignment="1">
      <alignment horizontal="center" vertical="top" wrapText="1"/>
    </xf>
    <xf numFmtId="182" fontId="10" fillId="0" borderId="0" xfId="0" applyNumberFormat="1" applyFont="1" applyFill="1" applyBorder="1" applyAlignment="1">
      <alignment horizontal="center" vertical="top" wrapText="1"/>
    </xf>
    <xf numFmtId="182" fontId="10" fillId="0" borderId="22" xfId="0" applyNumberFormat="1" applyFont="1" applyFill="1" applyBorder="1" applyAlignment="1">
      <alignment horizontal="center" vertical="top" wrapText="1"/>
    </xf>
    <xf numFmtId="182" fontId="10" fillId="0" borderId="13" xfId="0" applyNumberFormat="1" applyFont="1" applyFill="1" applyBorder="1" applyAlignment="1">
      <alignment horizontal="center" vertical="top" wrapText="1"/>
    </xf>
    <xf numFmtId="0" fontId="15" fillId="0" borderId="38" xfId="0" applyFont="1" applyFill="1" applyBorder="1" applyAlignment="1">
      <alignment horizontal="center" vertical="top" wrapText="1"/>
    </xf>
    <xf numFmtId="0" fontId="10" fillId="0" borderId="68" xfId="0" applyFont="1" applyFill="1" applyBorder="1" applyAlignment="1">
      <alignment horizontal="center" vertical="top" wrapText="1"/>
    </xf>
    <xf numFmtId="0" fontId="10" fillId="0" borderId="69" xfId="0" applyFont="1" applyFill="1" applyBorder="1" applyAlignment="1">
      <alignment horizontal="center" vertical="top" wrapText="1"/>
    </xf>
    <xf numFmtId="176" fontId="10" fillId="0" borderId="27" xfId="0" applyNumberFormat="1" applyFont="1" applyFill="1" applyBorder="1" applyAlignment="1">
      <alignment horizontal="center" vertical="top" wrapText="1"/>
    </xf>
    <xf numFmtId="178" fontId="10" fillId="0" borderId="27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view="pageBreakPreview" zoomScale="80" zoomScaleNormal="80" zoomScaleSheetLayoutView="80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F46" sqref="F46"/>
    </sheetView>
  </sheetViews>
  <sheetFormatPr defaultColWidth="9.00390625" defaultRowHeight="12.75"/>
  <cols>
    <col min="1" max="1" width="8.375" style="68" customWidth="1"/>
    <col min="2" max="2" width="25.75390625" style="69" customWidth="1"/>
    <col min="3" max="3" width="10.375" style="69" customWidth="1"/>
    <col min="4" max="4" width="17.75390625" style="69" customWidth="1"/>
    <col min="5" max="5" width="10.875" style="69" customWidth="1"/>
    <col min="6" max="7" width="14.50390625" style="69" customWidth="1"/>
    <col min="8" max="8" width="15.125" style="69" customWidth="1"/>
    <col min="9" max="9" width="16.375" style="69" customWidth="1"/>
    <col min="10" max="10" width="16.50390625" style="69" customWidth="1"/>
    <col min="11" max="11" width="22.25390625" style="69" customWidth="1"/>
    <col min="12" max="12" width="24.125" style="69" customWidth="1"/>
    <col min="13" max="13" width="8.875" style="69" customWidth="1"/>
  </cols>
  <sheetData>
    <row r="1" spans="4:14" ht="22.5" customHeight="1">
      <c r="D1" s="300" t="s">
        <v>53</v>
      </c>
      <c r="E1" s="300"/>
      <c r="F1" s="300"/>
      <c r="G1" s="300"/>
      <c r="H1" s="300"/>
      <c r="I1" s="300"/>
      <c r="J1" s="300"/>
      <c r="K1" s="300"/>
      <c r="L1" s="300"/>
      <c r="M1" s="71"/>
      <c r="N1" s="1"/>
    </row>
    <row r="2" spans="4:14" ht="22.5" customHeight="1">
      <c r="D2" s="70"/>
      <c r="E2" s="70"/>
      <c r="F2" s="70"/>
      <c r="G2" s="70"/>
      <c r="H2" s="70"/>
      <c r="I2" s="300" t="s">
        <v>54</v>
      </c>
      <c r="J2" s="300"/>
      <c r="K2" s="300"/>
      <c r="L2" s="300"/>
      <c r="M2" s="71"/>
      <c r="N2" s="1"/>
    </row>
    <row r="3" spans="2:12" ht="60.75" customHeight="1" thickBot="1">
      <c r="B3" s="301" t="s">
        <v>52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1:12" ht="17.25" customHeight="1" thickBot="1">
      <c r="A4" s="361"/>
      <c r="B4" s="302" t="s">
        <v>2</v>
      </c>
      <c r="C4" s="302" t="s">
        <v>3</v>
      </c>
      <c r="D4" s="302" t="s">
        <v>4</v>
      </c>
      <c r="E4" s="305" t="s">
        <v>8</v>
      </c>
      <c r="F4" s="306"/>
      <c r="G4" s="306"/>
      <c r="H4" s="306"/>
      <c r="I4" s="307"/>
      <c r="J4" s="302" t="s">
        <v>10</v>
      </c>
      <c r="K4" s="302" t="s">
        <v>11</v>
      </c>
      <c r="L4" s="302" t="s">
        <v>5</v>
      </c>
    </row>
    <row r="5" spans="1:12" ht="15.75" customHeight="1" thickBot="1">
      <c r="A5" s="362"/>
      <c r="B5" s="303"/>
      <c r="C5" s="303"/>
      <c r="D5" s="303"/>
      <c r="E5" s="320" t="s">
        <v>7</v>
      </c>
      <c r="F5" s="382" t="s">
        <v>13</v>
      </c>
      <c r="G5" s="382"/>
      <c r="H5" s="382"/>
      <c r="I5" s="321" t="s">
        <v>9</v>
      </c>
      <c r="J5" s="303"/>
      <c r="K5" s="303"/>
      <c r="L5" s="303"/>
    </row>
    <row r="6" spans="1:12" ht="16.5" customHeight="1" thickBot="1">
      <c r="A6" s="362"/>
      <c r="B6" s="303"/>
      <c r="C6" s="303"/>
      <c r="D6" s="303"/>
      <c r="E6" s="320"/>
      <c r="F6" s="323" t="s">
        <v>33</v>
      </c>
      <c r="G6" s="325"/>
      <c r="H6" s="324"/>
      <c r="I6" s="321"/>
      <c r="J6" s="303"/>
      <c r="K6" s="303"/>
      <c r="L6" s="303"/>
    </row>
    <row r="7" spans="1:12" ht="15" customHeight="1" thickBot="1">
      <c r="A7" s="362"/>
      <c r="B7" s="303"/>
      <c r="C7" s="303"/>
      <c r="D7" s="303"/>
      <c r="E7" s="303"/>
      <c r="F7" s="320" t="s">
        <v>34</v>
      </c>
      <c r="G7" s="323" t="s">
        <v>35</v>
      </c>
      <c r="H7" s="324"/>
      <c r="I7" s="321"/>
      <c r="J7" s="303"/>
      <c r="K7" s="303"/>
      <c r="L7" s="303"/>
    </row>
    <row r="8" spans="1:12" ht="15" customHeight="1" thickBot="1">
      <c r="A8" s="363"/>
      <c r="B8" s="304"/>
      <c r="C8" s="303"/>
      <c r="D8" s="303"/>
      <c r="E8" s="304"/>
      <c r="F8" s="304"/>
      <c r="G8" s="19" t="s">
        <v>36</v>
      </c>
      <c r="H8" s="19" t="s">
        <v>37</v>
      </c>
      <c r="I8" s="322"/>
      <c r="J8" s="304"/>
      <c r="K8" s="304"/>
      <c r="L8" s="304"/>
    </row>
    <row r="9" spans="1:12" ht="19.5" customHeight="1" thickBot="1">
      <c r="A9" s="20">
        <v>1</v>
      </c>
      <c r="B9" s="7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7">
        <v>8</v>
      </c>
      <c r="I9" s="16">
        <v>9</v>
      </c>
      <c r="J9" s="16">
        <v>10</v>
      </c>
      <c r="K9" s="16">
        <v>11</v>
      </c>
      <c r="L9" s="7">
        <v>12</v>
      </c>
    </row>
    <row r="10" spans="1:12" ht="18" customHeight="1" thickBot="1">
      <c r="A10" s="20"/>
      <c r="B10" s="379" t="s">
        <v>56</v>
      </c>
      <c r="C10" s="380"/>
      <c r="D10" s="380"/>
      <c r="E10" s="380"/>
      <c r="F10" s="380"/>
      <c r="G10" s="380"/>
      <c r="H10" s="380"/>
      <c r="I10" s="380"/>
      <c r="J10" s="380"/>
      <c r="K10" s="380"/>
      <c r="L10" s="381"/>
    </row>
    <row r="11" spans="1:12" ht="20.25" customHeight="1">
      <c r="A11" s="361"/>
      <c r="B11" s="308" t="s">
        <v>32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10"/>
    </row>
    <row r="12" spans="1:12" ht="0.75" customHeight="1" thickBot="1">
      <c r="A12" s="363"/>
      <c r="B12" s="311"/>
      <c r="C12" s="312"/>
      <c r="D12" s="312"/>
      <c r="E12" s="312"/>
      <c r="F12" s="312"/>
      <c r="G12" s="312"/>
      <c r="H12" s="312"/>
      <c r="I12" s="312"/>
      <c r="J12" s="312"/>
      <c r="K12" s="312"/>
      <c r="L12" s="313"/>
    </row>
    <row r="13" spans="1:12" ht="18.75" customHeight="1">
      <c r="A13" s="361"/>
      <c r="B13" s="314" t="s">
        <v>12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6"/>
    </row>
    <row r="14" spans="1:12" ht="20.25" customHeight="1" thickBot="1">
      <c r="A14" s="363"/>
      <c r="B14" s="317" t="s">
        <v>0</v>
      </c>
      <c r="C14" s="318"/>
      <c r="D14" s="318"/>
      <c r="E14" s="318"/>
      <c r="F14" s="318"/>
      <c r="G14" s="318"/>
      <c r="H14" s="318"/>
      <c r="I14" s="318"/>
      <c r="J14" s="318"/>
      <c r="K14" s="318"/>
      <c r="L14" s="319"/>
    </row>
    <row r="15" spans="1:12" ht="26.25" customHeight="1" thickBot="1">
      <c r="A15" s="20"/>
      <c r="B15" s="21" t="s">
        <v>1</v>
      </c>
      <c r="C15" s="14"/>
      <c r="D15" s="14"/>
      <c r="E15" s="14"/>
      <c r="F15" s="89"/>
      <c r="G15" s="89"/>
      <c r="H15" s="89"/>
      <c r="I15" s="89"/>
      <c r="J15" s="92"/>
      <c r="K15" s="91"/>
      <c r="L15" s="47"/>
    </row>
    <row r="16" spans="1:12" ht="26.25" customHeight="1" thickBot="1">
      <c r="A16" s="361" t="s">
        <v>38</v>
      </c>
      <c r="B16" s="387" t="s">
        <v>58</v>
      </c>
      <c r="C16" s="243">
        <v>2020</v>
      </c>
      <c r="D16" s="413">
        <f>D17+D18</f>
        <v>3688.6000000000004</v>
      </c>
      <c r="E16" s="224">
        <f aca="true" t="shared" si="0" ref="E16:J16">E17+E18</f>
        <v>0</v>
      </c>
      <c r="F16" s="224">
        <f t="shared" si="0"/>
        <v>3651.7</v>
      </c>
      <c r="G16" s="224">
        <f t="shared" si="0"/>
        <v>3250</v>
      </c>
      <c r="H16" s="224">
        <f t="shared" si="0"/>
        <v>401.7</v>
      </c>
      <c r="I16" s="244">
        <f t="shared" si="0"/>
        <v>36.900000000000006</v>
      </c>
      <c r="J16" s="244">
        <f t="shared" si="0"/>
        <v>0</v>
      </c>
      <c r="K16" s="93"/>
      <c r="L16" s="29"/>
    </row>
    <row r="17" spans="1:12" ht="18" customHeight="1">
      <c r="A17" s="362"/>
      <c r="B17" s="320"/>
      <c r="C17" s="225" t="s">
        <v>60</v>
      </c>
      <c r="D17" s="414">
        <f>E17+F17+I17</f>
        <v>1829.613</v>
      </c>
      <c r="E17" s="415">
        <v>0</v>
      </c>
      <c r="F17" s="415">
        <f>G17+H17</f>
        <v>1811.31</v>
      </c>
      <c r="G17" s="416">
        <v>1612.06</v>
      </c>
      <c r="H17" s="416">
        <v>199.25</v>
      </c>
      <c r="I17" s="416">
        <v>18.303</v>
      </c>
      <c r="J17" s="89"/>
      <c r="K17" s="93" t="s">
        <v>60</v>
      </c>
      <c r="L17" s="375" t="s">
        <v>61</v>
      </c>
    </row>
    <row r="18" spans="1:12" ht="18" customHeight="1" thickBot="1">
      <c r="A18" s="362"/>
      <c r="B18" s="320"/>
      <c r="C18" s="417" t="s">
        <v>59</v>
      </c>
      <c r="D18" s="228">
        <f>E18+F18+I18</f>
        <v>1858.987</v>
      </c>
      <c r="E18" s="228">
        <v>0</v>
      </c>
      <c r="F18" s="228">
        <f>G18+H18</f>
        <v>1840.39</v>
      </c>
      <c r="G18" s="228">
        <v>1637.94</v>
      </c>
      <c r="H18" s="228">
        <v>202.45</v>
      </c>
      <c r="I18" s="228">
        <v>18.597</v>
      </c>
      <c r="J18" s="159"/>
      <c r="K18" s="219" t="s">
        <v>59</v>
      </c>
      <c r="L18" s="375"/>
    </row>
    <row r="19" spans="1:12" ht="18" customHeight="1" thickBot="1">
      <c r="A19" s="362"/>
      <c r="B19" s="320"/>
      <c r="C19" s="223">
        <v>2021</v>
      </c>
      <c r="D19" s="224">
        <f aca="true" t="shared" si="1" ref="D19:J19">D20+D21</f>
        <v>0</v>
      </c>
      <c r="E19" s="224">
        <f t="shared" si="1"/>
        <v>0</v>
      </c>
      <c r="F19" s="224">
        <f t="shared" si="1"/>
        <v>0</v>
      </c>
      <c r="G19" s="224">
        <f t="shared" si="1"/>
        <v>0</v>
      </c>
      <c r="H19" s="224">
        <f t="shared" si="1"/>
        <v>0</v>
      </c>
      <c r="I19" s="224">
        <f t="shared" si="1"/>
        <v>0</v>
      </c>
      <c r="J19" s="224">
        <f t="shared" si="1"/>
        <v>0</v>
      </c>
      <c r="K19" s="163"/>
      <c r="L19" s="376"/>
    </row>
    <row r="20" spans="1:12" ht="18" customHeight="1">
      <c r="A20" s="362"/>
      <c r="B20" s="320"/>
      <c r="C20" s="148" t="s">
        <v>60</v>
      </c>
      <c r="D20" s="220">
        <f>E20+F20+I20</f>
        <v>0</v>
      </c>
      <c r="E20" s="221"/>
      <c r="F20" s="222">
        <f>G20+H20</f>
        <v>0</v>
      </c>
      <c r="G20" s="160"/>
      <c r="H20" s="160"/>
      <c r="I20" s="160"/>
      <c r="J20" s="160"/>
      <c r="K20" s="147" t="s">
        <v>60</v>
      </c>
      <c r="L20" s="375"/>
    </row>
    <row r="21" spans="1:12" ht="18" customHeight="1" thickBot="1">
      <c r="A21" s="362"/>
      <c r="B21" s="320"/>
      <c r="C21" s="225" t="s">
        <v>59</v>
      </c>
      <c r="D21" s="226">
        <f>E21+F21+I21</f>
        <v>0</v>
      </c>
      <c r="E21" s="227"/>
      <c r="F21" s="228">
        <f>G21+H21</f>
        <v>0</v>
      </c>
      <c r="G21" s="159"/>
      <c r="H21" s="159"/>
      <c r="I21" s="159"/>
      <c r="J21" s="159"/>
      <c r="K21" s="219" t="s">
        <v>59</v>
      </c>
      <c r="L21" s="375"/>
    </row>
    <row r="22" spans="1:12" ht="18" customHeight="1" thickBot="1">
      <c r="A22" s="362"/>
      <c r="B22" s="320"/>
      <c r="C22" s="229">
        <v>2022</v>
      </c>
      <c r="D22" s="224">
        <f aca="true" t="shared" si="2" ref="D22:J22">D23+D24</f>
        <v>0</v>
      </c>
      <c r="E22" s="224">
        <f t="shared" si="2"/>
        <v>0</v>
      </c>
      <c r="F22" s="224">
        <f t="shared" si="2"/>
        <v>0</v>
      </c>
      <c r="G22" s="224">
        <f t="shared" si="2"/>
        <v>0</v>
      </c>
      <c r="H22" s="224">
        <f t="shared" si="2"/>
        <v>0</v>
      </c>
      <c r="I22" s="224">
        <f t="shared" si="2"/>
        <v>0</v>
      </c>
      <c r="J22" s="224">
        <f t="shared" si="2"/>
        <v>0</v>
      </c>
      <c r="K22" s="163"/>
      <c r="L22" s="376"/>
    </row>
    <row r="23" spans="1:12" ht="18" customHeight="1">
      <c r="A23" s="362"/>
      <c r="B23" s="320"/>
      <c r="C23" s="148" t="s">
        <v>60</v>
      </c>
      <c r="D23" s="220">
        <f>E23+F23+I23</f>
        <v>0</v>
      </c>
      <c r="E23" s="221"/>
      <c r="F23" s="222">
        <f aca="true" t="shared" si="3" ref="F23:F28">G23+H23</f>
        <v>0</v>
      </c>
      <c r="G23" s="160"/>
      <c r="H23" s="160"/>
      <c r="I23" s="160"/>
      <c r="J23" s="160"/>
      <c r="K23" s="147" t="s">
        <v>60</v>
      </c>
      <c r="L23" s="375"/>
    </row>
    <row r="24" spans="1:12" ht="18" customHeight="1" thickBot="1">
      <c r="A24" s="362"/>
      <c r="B24" s="320"/>
      <c r="C24" s="225" t="s">
        <v>59</v>
      </c>
      <c r="D24" s="226">
        <f>E24+F24+I24</f>
        <v>0</v>
      </c>
      <c r="E24" s="90"/>
      <c r="F24" s="228">
        <f t="shared" si="3"/>
        <v>0</v>
      </c>
      <c r="G24" s="88"/>
      <c r="H24" s="88"/>
      <c r="I24" s="88"/>
      <c r="J24" s="88"/>
      <c r="K24" s="219" t="s">
        <v>59</v>
      </c>
      <c r="L24" s="375"/>
    </row>
    <row r="25" spans="1:12" ht="18" customHeight="1" thickBot="1">
      <c r="A25" s="362"/>
      <c r="B25" s="320"/>
      <c r="C25" s="229">
        <v>2023</v>
      </c>
      <c r="D25" s="242">
        <f>E25+F25+I25</f>
        <v>0</v>
      </c>
      <c r="E25" s="242">
        <f>E26+E27</f>
        <v>0</v>
      </c>
      <c r="F25" s="224">
        <f t="shared" si="3"/>
        <v>0</v>
      </c>
      <c r="G25" s="244">
        <f>G26+G27</f>
        <v>0</v>
      </c>
      <c r="H25" s="244">
        <f>H26+H27</f>
        <v>0</v>
      </c>
      <c r="I25" s="244">
        <f>I26+I27</f>
        <v>0</v>
      </c>
      <c r="J25" s="244">
        <f>J26+J27</f>
        <v>0</v>
      </c>
      <c r="K25" s="243"/>
      <c r="L25" s="147"/>
    </row>
    <row r="26" spans="1:12" ht="18" customHeight="1">
      <c r="A26" s="362"/>
      <c r="B26" s="320"/>
      <c r="C26" s="238" t="s">
        <v>60</v>
      </c>
      <c r="D26" s="240">
        <f>E26+F26+I26</f>
        <v>0</v>
      </c>
      <c r="E26" s="221"/>
      <c r="F26" s="241">
        <f t="shared" si="3"/>
        <v>0</v>
      </c>
      <c r="G26" s="160"/>
      <c r="H26" s="160"/>
      <c r="I26" s="160"/>
      <c r="J26" s="160"/>
      <c r="K26" s="161" t="s">
        <v>60</v>
      </c>
      <c r="L26" s="147"/>
    </row>
    <row r="27" spans="1:12" ht="18" customHeight="1" thickBot="1">
      <c r="A27" s="363"/>
      <c r="B27" s="388"/>
      <c r="C27" s="239" t="s">
        <v>59</v>
      </c>
      <c r="D27" s="234">
        <f>E27+F27+I27</f>
        <v>0</v>
      </c>
      <c r="E27" s="169"/>
      <c r="F27" s="235">
        <f t="shared" si="3"/>
        <v>0</v>
      </c>
      <c r="G27" s="236"/>
      <c r="H27" s="236"/>
      <c r="I27" s="236"/>
      <c r="J27" s="236"/>
      <c r="K27" s="237" t="s">
        <v>59</v>
      </c>
      <c r="L27" s="147"/>
    </row>
    <row r="28" spans="1:12" ht="23.25" customHeight="1" thickBot="1">
      <c r="A28" s="361" t="s">
        <v>40</v>
      </c>
      <c r="B28" s="302" t="s">
        <v>39</v>
      </c>
      <c r="C28" s="151">
        <v>2017</v>
      </c>
      <c r="D28" s="230">
        <f>E28+F28+I28+J28</f>
        <v>4116.005999999999</v>
      </c>
      <c r="E28" s="230"/>
      <c r="F28" s="231">
        <f t="shared" si="3"/>
        <v>2078</v>
      </c>
      <c r="G28" s="232">
        <f>G35+G48+G60</f>
        <v>0</v>
      </c>
      <c r="H28" s="232">
        <f>H35+H48+H60</f>
        <v>2078</v>
      </c>
      <c r="I28" s="67">
        <f>I35+I48+I60</f>
        <v>2038.0059999999999</v>
      </c>
      <c r="J28" s="67">
        <f>J35+J48+J60</f>
        <v>0</v>
      </c>
      <c r="K28" s="233" t="s">
        <v>6</v>
      </c>
      <c r="L28" s="303" t="s">
        <v>29</v>
      </c>
    </row>
    <row r="29" spans="1:12" ht="20.25" customHeight="1" thickBot="1">
      <c r="A29" s="362"/>
      <c r="B29" s="303"/>
      <c r="C29" s="152">
        <v>2018</v>
      </c>
      <c r="D29" s="53">
        <f>E29+F29+I29+J29</f>
        <v>4470.592000000001</v>
      </c>
      <c r="E29" s="53"/>
      <c r="F29" s="94">
        <f aca="true" t="shared" si="4" ref="F29:F87">G29+H29</f>
        <v>2215</v>
      </c>
      <c r="G29" s="95">
        <f>G36+G37</f>
        <v>0</v>
      </c>
      <c r="H29" s="95">
        <f>H36+H37+H49+H61</f>
        <v>2215</v>
      </c>
      <c r="I29" s="96">
        <f>I36+I37+I49+I61</f>
        <v>2255.592</v>
      </c>
      <c r="J29" s="96">
        <f>J36+J37+J49+J61</f>
        <v>0</v>
      </c>
      <c r="K29" s="98" t="s">
        <v>6</v>
      </c>
      <c r="L29" s="303"/>
    </row>
    <row r="30" spans="1:12" ht="19.5" customHeight="1" thickBot="1">
      <c r="A30" s="362"/>
      <c r="B30" s="303"/>
      <c r="C30" s="149">
        <v>2019</v>
      </c>
      <c r="D30" s="96">
        <f>E30+F30+I30+J30</f>
        <v>8785.13311</v>
      </c>
      <c r="E30" s="54"/>
      <c r="F30" s="96">
        <f>G30+H30</f>
        <v>2292</v>
      </c>
      <c r="G30" s="96">
        <f>G39+G50+G51+G62+G63</f>
        <v>0</v>
      </c>
      <c r="H30" s="96">
        <f>H38+H39+H50+H51+H62+H63</f>
        <v>2292</v>
      </c>
      <c r="I30" s="96">
        <f>I38+I39+I50+I51+I62+I63</f>
        <v>3885.83611</v>
      </c>
      <c r="J30" s="96">
        <f>J38+J39+J50+J51+J62+J63</f>
        <v>2607.297</v>
      </c>
      <c r="K30" s="98" t="s">
        <v>6</v>
      </c>
      <c r="L30" s="303"/>
    </row>
    <row r="31" spans="1:12" ht="25.5" customHeight="1" thickBot="1">
      <c r="A31" s="362"/>
      <c r="B31" s="303"/>
      <c r="C31" s="149">
        <v>2020</v>
      </c>
      <c r="D31" s="96">
        <f aca="true" t="shared" si="5" ref="D31:I31">D40+D41+D52+D53+D64+D65+D82</f>
        <v>6156.749</v>
      </c>
      <c r="E31" s="96">
        <f t="shared" si="5"/>
        <v>0</v>
      </c>
      <c r="F31" s="96">
        <f t="shared" si="5"/>
        <v>2272.5</v>
      </c>
      <c r="G31" s="96">
        <f t="shared" si="5"/>
        <v>0</v>
      </c>
      <c r="H31" s="96">
        <f t="shared" si="5"/>
        <v>2272.5</v>
      </c>
      <c r="I31" s="96">
        <f t="shared" si="5"/>
        <v>3884.2490000000003</v>
      </c>
      <c r="J31" s="96">
        <f>J41+J52+J65</f>
        <v>0</v>
      </c>
      <c r="K31" s="99" t="s">
        <v>6</v>
      </c>
      <c r="L31" s="303"/>
    </row>
    <row r="32" spans="1:12" ht="18.75" customHeight="1" thickBot="1">
      <c r="A32" s="362"/>
      <c r="B32" s="303"/>
      <c r="C32" s="149">
        <v>2021</v>
      </c>
      <c r="D32" s="96">
        <f aca="true" t="shared" si="6" ref="D32:J32">D42+D43+D54+D55+D66+D67+D83</f>
        <v>6672.184</v>
      </c>
      <c r="E32" s="96">
        <f t="shared" si="6"/>
        <v>0</v>
      </c>
      <c r="F32" s="96">
        <f t="shared" si="6"/>
        <v>2720.9</v>
      </c>
      <c r="G32" s="96">
        <f t="shared" si="6"/>
        <v>0</v>
      </c>
      <c r="H32" s="96">
        <f t="shared" si="6"/>
        <v>2720.9</v>
      </c>
      <c r="I32" s="96">
        <f t="shared" si="6"/>
        <v>3951.2839999999997</v>
      </c>
      <c r="J32" s="96">
        <f t="shared" si="6"/>
        <v>0</v>
      </c>
      <c r="K32" s="99" t="s">
        <v>6</v>
      </c>
      <c r="L32" s="303"/>
    </row>
    <row r="33" spans="1:12" ht="18" customHeight="1" thickBot="1">
      <c r="A33" s="362"/>
      <c r="B33" s="303"/>
      <c r="C33" s="149">
        <v>2022</v>
      </c>
      <c r="D33" s="96">
        <f aca="true" t="shared" si="7" ref="D33:J33">D44+D45+D56+D57+D68+D69+D84</f>
        <v>6675.183999999999</v>
      </c>
      <c r="E33" s="96">
        <f t="shared" si="7"/>
        <v>0</v>
      </c>
      <c r="F33" s="96">
        <f t="shared" si="7"/>
        <v>2723.5</v>
      </c>
      <c r="G33" s="96">
        <f t="shared" si="7"/>
        <v>0</v>
      </c>
      <c r="H33" s="96">
        <f t="shared" si="7"/>
        <v>2723.5</v>
      </c>
      <c r="I33" s="96">
        <f t="shared" si="7"/>
        <v>3951.6839999999993</v>
      </c>
      <c r="J33" s="96">
        <f t="shared" si="7"/>
        <v>0</v>
      </c>
      <c r="K33" s="99" t="s">
        <v>6</v>
      </c>
      <c r="L33" s="303"/>
    </row>
    <row r="34" spans="1:12" ht="18" customHeight="1" thickBot="1">
      <c r="A34" s="363"/>
      <c r="B34" s="304"/>
      <c r="C34" s="149">
        <v>2023</v>
      </c>
      <c r="D34" s="96">
        <f aca="true" t="shared" si="8" ref="D34:J34">D46+D47+D58+D59+D70+D71</f>
        <v>3344.6839999999997</v>
      </c>
      <c r="E34" s="96">
        <f t="shared" si="8"/>
        <v>0</v>
      </c>
      <c r="F34" s="96">
        <f t="shared" si="8"/>
        <v>0</v>
      </c>
      <c r="G34" s="96">
        <f t="shared" si="8"/>
        <v>0</v>
      </c>
      <c r="H34" s="96">
        <f t="shared" si="8"/>
        <v>0</v>
      </c>
      <c r="I34" s="96">
        <f t="shared" si="8"/>
        <v>3344.6839999999997</v>
      </c>
      <c r="J34" s="96">
        <f t="shared" si="8"/>
        <v>0</v>
      </c>
      <c r="K34" s="99"/>
      <c r="L34" s="303"/>
    </row>
    <row r="35" spans="1:12" ht="18" customHeight="1" thickBot="1">
      <c r="A35" s="361" t="s">
        <v>63</v>
      </c>
      <c r="B35" s="389" t="s">
        <v>55</v>
      </c>
      <c r="C35" s="89">
        <v>2017</v>
      </c>
      <c r="D35" s="94">
        <f>E35+F35+I35+J35</f>
        <v>3178</v>
      </c>
      <c r="E35" s="55"/>
      <c r="F35" s="94">
        <f t="shared" si="4"/>
        <v>2078</v>
      </c>
      <c r="G35" s="100"/>
      <c r="H35" s="100">
        <v>2078</v>
      </c>
      <c r="I35" s="101">
        <v>1100</v>
      </c>
      <c r="J35" s="102"/>
      <c r="K35" s="97" t="s">
        <v>6</v>
      </c>
      <c r="L35" s="303"/>
    </row>
    <row r="36" spans="1:12" ht="18" customHeight="1" thickBot="1">
      <c r="A36" s="362"/>
      <c r="B36" s="390"/>
      <c r="C36" s="302">
        <v>2018</v>
      </c>
      <c r="D36" s="377">
        <f>E36+E37+F36+F37+I36+I37+J36+J37</f>
        <v>3452.592</v>
      </c>
      <c r="E36" s="55"/>
      <c r="F36" s="94">
        <f t="shared" si="4"/>
        <v>1115.565</v>
      </c>
      <c r="G36" s="100"/>
      <c r="H36" s="100">
        <v>1115.565</v>
      </c>
      <c r="I36" s="101">
        <f>585.06+36.81946+0.0005</f>
        <v>621.87996</v>
      </c>
      <c r="J36" s="103"/>
      <c r="K36" s="104" t="s">
        <v>27</v>
      </c>
      <c r="L36" s="303"/>
    </row>
    <row r="37" spans="1:12" ht="18" customHeight="1" thickBot="1">
      <c r="A37" s="362"/>
      <c r="B37" s="390"/>
      <c r="C37" s="304"/>
      <c r="D37" s="378"/>
      <c r="E37" s="55"/>
      <c r="F37" s="94">
        <f t="shared" si="4"/>
        <v>1099.435</v>
      </c>
      <c r="G37" s="100"/>
      <c r="H37" s="100">
        <v>1099.435</v>
      </c>
      <c r="I37" s="101">
        <f>635.056-19.34396</f>
        <v>615.71204</v>
      </c>
      <c r="J37" s="103"/>
      <c r="K37" s="98" t="s">
        <v>26</v>
      </c>
      <c r="L37" s="303"/>
    </row>
    <row r="38" spans="1:12" ht="18" customHeight="1" thickBot="1">
      <c r="A38" s="362"/>
      <c r="B38" s="390"/>
      <c r="C38" s="302">
        <v>2019</v>
      </c>
      <c r="D38" s="100">
        <f aca="true" t="shared" si="9" ref="D38:D45">E38+F38+I38+J38</f>
        <v>2018.6999999999998</v>
      </c>
      <c r="E38" s="55"/>
      <c r="F38" s="94">
        <f t="shared" si="4"/>
        <v>1143.3</v>
      </c>
      <c r="G38" s="100"/>
      <c r="H38" s="100">
        <v>1143.3</v>
      </c>
      <c r="I38" s="101">
        <f>875.4</f>
        <v>875.4</v>
      </c>
      <c r="J38" s="103"/>
      <c r="K38" s="104" t="s">
        <v>27</v>
      </c>
      <c r="L38" s="303"/>
    </row>
    <row r="39" spans="1:12" ht="18" customHeight="1" thickBot="1">
      <c r="A39" s="362"/>
      <c r="B39" s="390"/>
      <c r="C39" s="304"/>
      <c r="D39" s="106">
        <f t="shared" si="9"/>
        <v>2024.1</v>
      </c>
      <c r="E39" s="5"/>
      <c r="F39" s="105">
        <f t="shared" si="4"/>
        <v>1148.7</v>
      </c>
      <c r="G39" s="106"/>
      <c r="H39" s="106">
        <v>1148.7</v>
      </c>
      <c r="I39" s="107">
        <v>875.4</v>
      </c>
      <c r="J39" s="108"/>
      <c r="K39" s="109" t="s">
        <v>26</v>
      </c>
      <c r="L39" s="303"/>
    </row>
    <row r="40" spans="1:12" ht="18" customHeight="1" thickBot="1">
      <c r="A40" s="362"/>
      <c r="B40" s="390"/>
      <c r="C40" s="302">
        <v>2020</v>
      </c>
      <c r="D40" s="106">
        <f t="shared" si="9"/>
        <v>2136.4</v>
      </c>
      <c r="E40" s="5"/>
      <c r="F40" s="105">
        <f t="shared" si="4"/>
        <v>1161</v>
      </c>
      <c r="G40" s="106"/>
      <c r="H40" s="106">
        <f>1244-83</f>
        <v>1161</v>
      </c>
      <c r="I40" s="107">
        <v>975.4</v>
      </c>
      <c r="J40" s="108"/>
      <c r="K40" s="110" t="s">
        <v>27</v>
      </c>
      <c r="L40" s="303"/>
    </row>
    <row r="41" spans="1:12" ht="18" customHeight="1" thickBot="1">
      <c r="A41" s="362"/>
      <c r="B41" s="390"/>
      <c r="C41" s="304"/>
      <c r="D41" s="106">
        <f t="shared" si="9"/>
        <v>2086.9</v>
      </c>
      <c r="E41" s="5"/>
      <c r="F41" s="105">
        <f>G41+H41</f>
        <v>1111.5</v>
      </c>
      <c r="G41" s="106"/>
      <c r="H41" s="106">
        <f>1468.5-357</f>
        <v>1111.5</v>
      </c>
      <c r="I41" s="107">
        <v>975.4</v>
      </c>
      <c r="J41" s="108"/>
      <c r="K41" s="109" t="s">
        <v>26</v>
      </c>
      <c r="L41" s="303"/>
    </row>
    <row r="42" spans="1:12" ht="18" customHeight="1" thickBot="1">
      <c r="A42" s="362"/>
      <c r="B42" s="390"/>
      <c r="C42" s="302">
        <v>2021</v>
      </c>
      <c r="D42" s="106">
        <f>E42+F42+I42+J42</f>
        <v>2222.9</v>
      </c>
      <c r="E42" s="5"/>
      <c r="F42" s="105">
        <f>G42+H42</f>
        <v>1247.5</v>
      </c>
      <c r="G42" s="106"/>
      <c r="H42" s="106">
        <v>1247.5</v>
      </c>
      <c r="I42" s="107">
        <v>975.4</v>
      </c>
      <c r="J42" s="108"/>
      <c r="K42" s="110" t="s">
        <v>27</v>
      </c>
      <c r="L42" s="303"/>
    </row>
    <row r="43" spans="1:12" ht="18" customHeight="1" thickBot="1">
      <c r="A43" s="362"/>
      <c r="B43" s="390"/>
      <c r="C43" s="304"/>
      <c r="D43" s="106">
        <f t="shared" si="9"/>
        <v>2448.8</v>
      </c>
      <c r="E43" s="5"/>
      <c r="F43" s="105">
        <f>G43+H43</f>
        <v>1473.4</v>
      </c>
      <c r="G43" s="106"/>
      <c r="H43" s="106">
        <v>1473.4</v>
      </c>
      <c r="I43" s="107">
        <v>975.4</v>
      </c>
      <c r="J43" s="108"/>
      <c r="K43" s="109" t="s">
        <v>26</v>
      </c>
      <c r="L43" s="303"/>
    </row>
    <row r="44" spans="1:12" ht="18" customHeight="1" thickBot="1">
      <c r="A44" s="362"/>
      <c r="B44" s="390"/>
      <c r="C44" s="302">
        <v>2022</v>
      </c>
      <c r="D44" s="106">
        <f>E44+F44+I44+J44</f>
        <v>2224.1</v>
      </c>
      <c r="E44" s="5"/>
      <c r="F44" s="105">
        <f>G44+H44</f>
        <v>1248.7</v>
      </c>
      <c r="G44" s="106"/>
      <c r="H44" s="106">
        <v>1248.7</v>
      </c>
      <c r="I44" s="107">
        <v>975.4</v>
      </c>
      <c r="J44" s="108"/>
      <c r="K44" s="110" t="s">
        <v>27</v>
      </c>
      <c r="L44" s="303"/>
    </row>
    <row r="45" spans="1:12" ht="18" customHeight="1" thickBot="1">
      <c r="A45" s="362"/>
      <c r="B45" s="390"/>
      <c r="C45" s="304"/>
      <c r="D45" s="106">
        <f t="shared" si="9"/>
        <v>2450.2</v>
      </c>
      <c r="E45" s="5"/>
      <c r="F45" s="105">
        <f t="shared" si="4"/>
        <v>1474.8</v>
      </c>
      <c r="G45" s="106"/>
      <c r="H45" s="106">
        <v>1474.8</v>
      </c>
      <c r="I45" s="107">
        <v>975.4</v>
      </c>
      <c r="J45" s="108"/>
      <c r="K45" s="109" t="s">
        <v>26</v>
      </c>
      <c r="L45" s="303"/>
    </row>
    <row r="46" spans="1:12" ht="18" customHeight="1" thickBot="1">
      <c r="A46" s="362"/>
      <c r="B46" s="390"/>
      <c r="C46" s="302">
        <v>2023</v>
      </c>
      <c r="D46" s="106">
        <f>E46+F46+I46+J46</f>
        <v>975.4</v>
      </c>
      <c r="E46" s="5"/>
      <c r="F46" s="105">
        <f>G46+H46</f>
        <v>0</v>
      </c>
      <c r="G46" s="106"/>
      <c r="H46" s="106">
        <v>0</v>
      </c>
      <c r="I46" s="107">
        <v>975.4</v>
      </c>
      <c r="J46" s="108"/>
      <c r="K46" s="110" t="s">
        <v>27</v>
      </c>
      <c r="L46" s="303"/>
    </row>
    <row r="47" spans="1:12" ht="18" customHeight="1" thickBot="1">
      <c r="A47" s="363"/>
      <c r="B47" s="391"/>
      <c r="C47" s="304"/>
      <c r="D47" s="106">
        <f>E47+F47+I47+J47</f>
        <v>975.4</v>
      </c>
      <c r="E47" s="5"/>
      <c r="F47" s="105">
        <f>G47+H47</f>
        <v>0</v>
      </c>
      <c r="G47" s="106"/>
      <c r="H47" s="106">
        <v>0</v>
      </c>
      <c r="I47" s="107">
        <v>975.4</v>
      </c>
      <c r="J47" s="108"/>
      <c r="K47" s="109" t="s">
        <v>26</v>
      </c>
      <c r="L47" s="303"/>
    </row>
    <row r="48" spans="1:12" ht="18" customHeight="1" thickBot="1">
      <c r="A48" s="361" t="s">
        <v>64</v>
      </c>
      <c r="B48" s="389" t="s">
        <v>57</v>
      </c>
      <c r="C48" s="150">
        <v>2017</v>
      </c>
      <c r="D48" s="106">
        <f>E48+F48+I48+J48</f>
        <v>257.885</v>
      </c>
      <c r="E48" s="5"/>
      <c r="F48" s="105">
        <f t="shared" si="4"/>
        <v>0</v>
      </c>
      <c r="G48" s="106"/>
      <c r="H48" s="106"/>
      <c r="I48" s="107">
        <v>257.885</v>
      </c>
      <c r="J48" s="108"/>
      <c r="K48" s="109" t="s">
        <v>6</v>
      </c>
      <c r="L48" s="303"/>
    </row>
    <row r="49" spans="1:12" ht="18" customHeight="1" thickBot="1">
      <c r="A49" s="362"/>
      <c r="B49" s="390"/>
      <c r="C49" s="150">
        <v>2018</v>
      </c>
      <c r="D49" s="106">
        <f aca="true" t="shared" si="10" ref="D49:D78">E49+F49+I49+J49</f>
        <v>117</v>
      </c>
      <c r="E49" s="5"/>
      <c r="F49" s="105">
        <f t="shared" si="4"/>
        <v>0</v>
      </c>
      <c r="G49" s="106"/>
      <c r="H49" s="106"/>
      <c r="I49" s="107">
        <v>117</v>
      </c>
      <c r="J49" s="108"/>
      <c r="K49" s="111" t="s">
        <v>24</v>
      </c>
      <c r="L49" s="303"/>
    </row>
    <row r="50" spans="1:12" ht="18" customHeight="1" thickBot="1">
      <c r="A50" s="362"/>
      <c r="B50" s="390"/>
      <c r="C50" s="373">
        <v>2019</v>
      </c>
      <c r="D50" s="106">
        <f t="shared" si="10"/>
        <v>65</v>
      </c>
      <c r="E50" s="5"/>
      <c r="F50" s="105">
        <f t="shared" si="4"/>
        <v>0</v>
      </c>
      <c r="G50" s="106"/>
      <c r="H50" s="106"/>
      <c r="I50" s="107">
        <v>65</v>
      </c>
      <c r="J50" s="106"/>
      <c r="K50" s="111" t="s">
        <v>27</v>
      </c>
      <c r="L50" s="303"/>
    </row>
    <row r="51" spans="1:12" ht="18" customHeight="1" thickBot="1">
      <c r="A51" s="362"/>
      <c r="B51" s="390"/>
      <c r="C51" s="374"/>
      <c r="D51" s="246">
        <f>E51+F51+I51+J51</f>
        <v>56</v>
      </c>
      <c r="E51" s="245"/>
      <c r="F51" s="246">
        <f t="shared" si="4"/>
        <v>0</v>
      </c>
      <c r="G51" s="246"/>
      <c r="H51" s="246"/>
      <c r="I51" s="247">
        <v>56</v>
      </c>
      <c r="J51" s="246"/>
      <c r="K51" s="111" t="s">
        <v>26</v>
      </c>
      <c r="L51" s="303"/>
    </row>
    <row r="52" spans="1:12" ht="18" customHeight="1" thickBot="1">
      <c r="A52" s="362"/>
      <c r="B52" s="390"/>
      <c r="C52" s="418">
        <v>2020</v>
      </c>
      <c r="D52" s="251">
        <f t="shared" si="10"/>
        <v>173.5</v>
      </c>
      <c r="E52" s="166"/>
      <c r="F52" s="251">
        <f>G52+H52</f>
        <v>0</v>
      </c>
      <c r="G52" s="251"/>
      <c r="H52" s="251"/>
      <c r="I52" s="252">
        <f>185.885-0.015-12.37</f>
        <v>173.5</v>
      </c>
      <c r="J52" s="251"/>
      <c r="K52" s="31" t="s">
        <v>27</v>
      </c>
      <c r="L52" s="303"/>
    </row>
    <row r="53" spans="1:12" ht="18" customHeight="1" thickBot="1">
      <c r="A53" s="362"/>
      <c r="B53" s="390"/>
      <c r="C53" s="419"/>
      <c r="D53" s="420">
        <f t="shared" si="10"/>
        <v>166.049</v>
      </c>
      <c r="E53" s="57"/>
      <c r="F53" s="420">
        <f>G53+H53</f>
        <v>0</v>
      </c>
      <c r="G53" s="420"/>
      <c r="H53" s="420"/>
      <c r="I53" s="421">
        <f>219.431-0.001-53.381</f>
        <v>166.049</v>
      </c>
      <c r="J53" s="420"/>
      <c r="K53" s="28" t="s">
        <v>26</v>
      </c>
      <c r="L53" s="303"/>
    </row>
    <row r="54" spans="1:12" ht="18" customHeight="1" thickBot="1">
      <c r="A54" s="362"/>
      <c r="B54" s="390"/>
      <c r="C54" s="364">
        <v>2021</v>
      </c>
      <c r="D54" s="249">
        <f t="shared" si="10"/>
        <v>194.253</v>
      </c>
      <c r="E54" s="248"/>
      <c r="F54" s="249">
        <f>G54+H54</f>
        <v>0</v>
      </c>
      <c r="G54" s="249"/>
      <c r="H54" s="249"/>
      <c r="I54" s="250">
        <v>194.253</v>
      </c>
      <c r="J54" s="249"/>
      <c r="K54" s="140" t="s">
        <v>27</v>
      </c>
      <c r="L54" s="303"/>
    </row>
    <row r="55" spans="1:12" ht="18" customHeight="1" thickBot="1">
      <c r="A55" s="362"/>
      <c r="B55" s="390"/>
      <c r="C55" s="364"/>
      <c r="D55" s="245">
        <f t="shared" si="10"/>
        <v>212.347</v>
      </c>
      <c r="E55" s="245"/>
      <c r="F55" s="246">
        <f>G55+H55</f>
        <v>0</v>
      </c>
      <c r="G55" s="246"/>
      <c r="H55" s="246"/>
      <c r="I55" s="247">
        <v>212.347</v>
      </c>
      <c r="J55" s="246"/>
      <c r="K55" s="111" t="s">
        <v>26</v>
      </c>
      <c r="L55" s="303"/>
    </row>
    <row r="56" spans="1:12" ht="18" customHeight="1" thickBot="1">
      <c r="A56" s="362"/>
      <c r="B56" s="390"/>
      <c r="C56" s="365">
        <v>2022</v>
      </c>
      <c r="D56" s="166">
        <f t="shared" si="10"/>
        <v>194.3</v>
      </c>
      <c r="E56" s="166"/>
      <c r="F56" s="251">
        <f>G56+H56</f>
        <v>0</v>
      </c>
      <c r="G56" s="251"/>
      <c r="H56" s="251"/>
      <c r="I56" s="252">
        <v>194.3</v>
      </c>
      <c r="J56" s="251"/>
      <c r="K56" s="31" t="s">
        <v>27</v>
      </c>
      <c r="L56" s="303"/>
    </row>
    <row r="57" spans="1:12" ht="18" customHeight="1" thickBot="1">
      <c r="A57" s="362"/>
      <c r="B57" s="390"/>
      <c r="C57" s="335"/>
      <c r="D57" s="12">
        <f t="shared" si="10"/>
        <v>212.7</v>
      </c>
      <c r="E57" s="12"/>
      <c r="F57" s="253">
        <f t="shared" si="4"/>
        <v>0</v>
      </c>
      <c r="G57" s="115"/>
      <c r="H57" s="115"/>
      <c r="I57" s="254">
        <v>212.7</v>
      </c>
      <c r="J57" s="115"/>
      <c r="K57" s="28" t="s">
        <v>26</v>
      </c>
      <c r="L57" s="303"/>
    </row>
    <row r="58" spans="1:12" ht="18" customHeight="1" thickBot="1">
      <c r="A58" s="362"/>
      <c r="B58" s="390"/>
      <c r="C58" s="334">
        <v>2023</v>
      </c>
      <c r="D58" s="248">
        <f>E58+F58+I58+J58</f>
        <v>0</v>
      </c>
      <c r="E58" s="248"/>
      <c r="F58" s="249">
        <f>G58+H58</f>
        <v>0</v>
      </c>
      <c r="G58" s="249"/>
      <c r="H58" s="249"/>
      <c r="I58" s="250">
        <v>0</v>
      </c>
      <c r="J58" s="249"/>
      <c r="K58" s="140" t="s">
        <v>27</v>
      </c>
      <c r="L58" s="303"/>
    </row>
    <row r="59" spans="1:12" ht="18" customHeight="1" thickBot="1">
      <c r="A59" s="363"/>
      <c r="B59" s="391"/>
      <c r="C59" s="335"/>
      <c r="D59" s="6">
        <f>E59+F59+I59+J59</f>
        <v>0</v>
      </c>
      <c r="E59" s="6"/>
      <c r="F59" s="112">
        <f>G59+H59</f>
        <v>0</v>
      </c>
      <c r="G59" s="113"/>
      <c r="H59" s="113"/>
      <c r="I59" s="114">
        <v>0</v>
      </c>
      <c r="J59" s="115"/>
      <c r="K59" s="111" t="s">
        <v>26</v>
      </c>
      <c r="L59" s="303"/>
    </row>
    <row r="60" spans="1:12" ht="18" customHeight="1" thickBot="1">
      <c r="A60" s="361" t="s">
        <v>65</v>
      </c>
      <c r="B60" s="389" t="s">
        <v>42</v>
      </c>
      <c r="C60" s="14">
        <v>2017</v>
      </c>
      <c r="D60" s="5">
        <f t="shared" si="10"/>
        <v>680.121</v>
      </c>
      <c r="E60" s="5"/>
      <c r="F60" s="105">
        <f t="shared" si="4"/>
        <v>0</v>
      </c>
      <c r="G60" s="106"/>
      <c r="H60" s="106"/>
      <c r="I60" s="107">
        <v>680.121</v>
      </c>
      <c r="J60" s="116"/>
      <c r="K60" s="97" t="s">
        <v>6</v>
      </c>
      <c r="L60" s="303"/>
    </row>
    <row r="61" spans="1:12" ht="18" customHeight="1" thickBot="1">
      <c r="A61" s="362"/>
      <c r="B61" s="390"/>
      <c r="C61" s="23">
        <v>2018</v>
      </c>
      <c r="D61" s="5">
        <f t="shared" si="10"/>
        <v>901</v>
      </c>
      <c r="E61" s="5"/>
      <c r="F61" s="105">
        <f t="shared" si="4"/>
        <v>0</v>
      </c>
      <c r="G61" s="106"/>
      <c r="H61" s="117"/>
      <c r="I61" s="118">
        <v>901</v>
      </c>
      <c r="J61" s="116"/>
      <c r="K61" s="98" t="s">
        <v>28</v>
      </c>
      <c r="L61" s="303"/>
    </row>
    <row r="62" spans="1:12" ht="18" customHeight="1" thickBot="1">
      <c r="A62" s="362"/>
      <c r="B62" s="390"/>
      <c r="C62" s="366">
        <v>2019</v>
      </c>
      <c r="D62" s="5">
        <f t="shared" si="10"/>
        <v>3296.36711</v>
      </c>
      <c r="E62" s="5"/>
      <c r="F62" s="105">
        <f t="shared" si="4"/>
        <v>0</v>
      </c>
      <c r="G62" s="106"/>
      <c r="H62" s="117"/>
      <c r="I62" s="118">
        <v>1424.61511</v>
      </c>
      <c r="J62" s="116">
        <v>1871.752</v>
      </c>
      <c r="K62" s="104" t="s">
        <v>27</v>
      </c>
      <c r="L62" s="303"/>
    </row>
    <row r="63" spans="1:12" ht="18" customHeight="1" thickBot="1">
      <c r="A63" s="362"/>
      <c r="B63" s="390"/>
      <c r="C63" s="367"/>
      <c r="D63" s="5">
        <f t="shared" si="10"/>
        <v>1324.966</v>
      </c>
      <c r="E63" s="5"/>
      <c r="F63" s="105">
        <f t="shared" si="4"/>
        <v>0</v>
      </c>
      <c r="G63" s="106"/>
      <c r="H63" s="106"/>
      <c r="I63" s="107">
        <v>589.421</v>
      </c>
      <c r="J63" s="116">
        <v>735.545</v>
      </c>
      <c r="K63" s="98" t="s">
        <v>26</v>
      </c>
      <c r="L63" s="303"/>
    </row>
    <row r="64" spans="1:12" ht="18" customHeight="1" thickBot="1">
      <c r="A64" s="362"/>
      <c r="B64" s="390"/>
      <c r="C64" s="366">
        <v>2020</v>
      </c>
      <c r="D64" s="5">
        <f t="shared" si="10"/>
        <v>1038.73</v>
      </c>
      <c r="E64" s="5"/>
      <c r="F64" s="105">
        <f t="shared" si="4"/>
        <v>0</v>
      </c>
      <c r="G64" s="106"/>
      <c r="H64" s="106"/>
      <c r="I64" s="107">
        <f>1038.715+0.015</f>
        <v>1038.73</v>
      </c>
      <c r="J64" s="116"/>
      <c r="K64" s="104" t="s">
        <v>27</v>
      </c>
      <c r="L64" s="303"/>
    </row>
    <row r="65" spans="1:12" ht="18" customHeight="1" thickBot="1">
      <c r="A65" s="362"/>
      <c r="B65" s="390"/>
      <c r="C65" s="367"/>
      <c r="D65" s="5">
        <f t="shared" si="10"/>
        <v>355.16999999999996</v>
      </c>
      <c r="E65" s="5"/>
      <c r="F65" s="105">
        <f t="shared" si="4"/>
        <v>0</v>
      </c>
      <c r="G65" s="106"/>
      <c r="H65" s="117"/>
      <c r="I65" s="118">
        <f>355.169+0.001</f>
        <v>355.16999999999996</v>
      </c>
      <c r="J65" s="116"/>
      <c r="K65" s="98" t="s">
        <v>26</v>
      </c>
      <c r="L65" s="303"/>
    </row>
    <row r="66" spans="1:12" ht="18" customHeight="1" thickBot="1">
      <c r="A66" s="362"/>
      <c r="B66" s="390"/>
      <c r="C66" s="366">
        <v>2021</v>
      </c>
      <c r="D66" s="5">
        <f t="shared" si="10"/>
        <v>1038.715</v>
      </c>
      <c r="E66" s="5"/>
      <c r="F66" s="105">
        <f t="shared" si="4"/>
        <v>0</v>
      </c>
      <c r="G66" s="106"/>
      <c r="H66" s="117"/>
      <c r="I66" s="118">
        <f>1038.715</f>
        <v>1038.715</v>
      </c>
      <c r="J66" s="116"/>
      <c r="K66" s="104" t="s">
        <v>27</v>
      </c>
      <c r="L66" s="303"/>
    </row>
    <row r="67" spans="1:12" ht="18" customHeight="1" thickBot="1">
      <c r="A67" s="362"/>
      <c r="B67" s="390"/>
      <c r="C67" s="367"/>
      <c r="D67" s="5">
        <f t="shared" si="10"/>
        <v>355.169</v>
      </c>
      <c r="E67" s="5"/>
      <c r="F67" s="105">
        <f t="shared" si="4"/>
        <v>0</v>
      </c>
      <c r="G67" s="106"/>
      <c r="H67" s="117"/>
      <c r="I67" s="118">
        <v>355.169</v>
      </c>
      <c r="J67" s="116"/>
      <c r="K67" s="98" t="s">
        <v>26</v>
      </c>
      <c r="L67" s="303"/>
    </row>
    <row r="68" spans="1:12" ht="18" customHeight="1" thickBot="1">
      <c r="A68" s="362"/>
      <c r="B68" s="390"/>
      <c r="C68" s="366">
        <v>2022</v>
      </c>
      <c r="D68" s="5">
        <f t="shared" si="10"/>
        <v>1038.715</v>
      </c>
      <c r="E68" s="5"/>
      <c r="F68" s="105">
        <f t="shared" si="4"/>
        <v>0</v>
      </c>
      <c r="G68" s="106"/>
      <c r="H68" s="117"/>
      <c r="I68" s="118">
        <v>1038.715</v>
      </c>
      <c r="J68" s="116"/>
      <c r="K68" s="104" t="s">
        <v>27</v>
      </c>
      <c r="L68" s="303"/>
    </row>
    <row r="69" spans="1:12" ht="18" customHeight="1" thickBot="1">
      <c r="A69" s="362"/>
      <c r="B69" s="390"/>
      <c r="C69" s="367"/>
      <c r="D69" s="5">
        <f t="shared" si="10"/>
        <v>355.169</v>
      </c>
      <c r="E69" s="5"/>
      <c r="F69" s="105">
        <f t="shared" si="4"/>
        <v>0</v>
      </c>
      <c r="G69" s="106"/>
      <c r="H69" s="117"/>
      <c r="I69" s="118">
        <v>355.169</v>
      </c>
      <c r="J69" s="116"/>
      <c r="K69" s="98" t="s">
        <v>26</v>
      </c>
      <c r="L69" s="303"/>
    </row>
    <row r="70" spans="1:12" ht="18" customHeight="1" thickBot="1">
      <c r="A70" s="362"/>
      <c r="B70" s="390"/>
      <c r="C70" s="366">
        <v>2023</v>
      </c>
      <c r="D70" s="5">
        <f t="shared" si="10"/>
        <v>1038.715</v>
      </c>
      <c r="E70" s="5"/>
      <c r="F70" s="105">
        <f t="shared" si="4"/>
        <v>0</v>
      </c>
      <c r="G70" s="106"/>
      <c r="H70" s="117"/>
      <c r="I70" s="118">
        <v>1038.715</v>
      </c>
      <c r="J70" s="116"/>
      <c r="K70" s="104" t="s">
        <v>27</v>
      </c>
      <c r="L70" s="303"/>
    </row>
    <row r="71" spans="1:12" ht="18" customHeight="1" thickBot="1">
      <c r="A71" s="363"/>
      <c r="B71" s="391"/>
      <c r="C71" s="367"/>
      <c r="D71" s="5">
        <f t="shared" si="10"/>
        <v>355.169</v>
      </c>
      <c r="E71" s="5"/>
      <c r="F71" s="105">
        <f t="shared" si="4"/>
        <v>0</v>
      </c>
      <c r="G71" s="106"/>
      <c r="H71" s="117"/>
      <c r="I71" s="118">
        <v>355.169</v>
      </c>
      <c r="J71" s="116"/>
      <c r="K71" s="98" t="s">
        <v>26</v>
      </c>
      <c r="L71" s="303"/>
    </row>
    <row r="72" spans="1:12" ht="19.5" customHeight="1" thickBot="1">
      <c r="A72" s="361" t="s">
        <v>41</v>
      </c>
      <c r="B72" s="342" t="s">
        <v>43</v>
      </c>
      <c r="C72" s="7">
        <v>2017</v>
      </c>
      <c r="D72" s="5">
        <f t="shared" si="10"/>
        <v>447.219</v>
      </c>
      <c r="E72" s="5"/>
      <c r="F72" s="105">
        <f t="shared" si="4"/>
        <v>0</v>
      </c>
      <c r="G72" s="119"/>
      <c r="H72" s="119"/>
      <c r="I72" s="120">
        <v>447.219</v>
      </c>
      <c r="J72" s="116"/>
      <c r="K72" s="98" t="s">
        <v>6</v>
      </c>
      <c r="L72" s="303"/>
    </row>
    <row r="73" spans="1:12" ht="19.5" customHeight="1" thickBot="1">
      <c r="A73" s="362"/>
      <c r="B73" s="343"/>
      <c r="C73" s="17">
        <v>2018</v>
      </c>
      <c r="D73" s="5">
        <f t="shared" si="10"/>
        <v>41.78649999999999</v>
      </c>
      <c r="E73" s="3"/>
      <c r="F73" s="105">
        <f t="shared" si="4"/>
        <v>0</v>
      </c>
      <c r="G73" s="91"/>
      <c r="H73" s="121"/>
      <c r="I73" s="120">
        <f>375-52.195-281.0185</f>
        <v>41.78649999999999</v>
      </c>
      <c r="J73" s="116"/>
      <c r="K73" s="98" t="s">
        <v>27</v>
      </c>
      <c r="L73" s="303"/>
    </row>
    <row r="74" spans="1:12" ht="19.5" customHeight="1" thickBot="1">
      <c r="A74" s="362"/>
      <c r="B74" s="343"/>
      <c r="C74" s="7">
        <v>2019</v>
      </c>
      <c r="D74" s="5">
        <f t="shared" si="10"/>
        <v>0</v>
      </c>
      <c r="E74" s="12"/>
      <c r="F74" s="105">
        <f t="shared" si="4"/>
        <v>0</v>
      </c>
      <c r="G74" s="91"/>
      <c r="H74" s="108"/>
      <c r="I74" s="120">
        <v>0</v>
      </c>
      <c r="J74" s="116"/>
      <c r="K74" s="98" t="s">
        <v>6</v>
      </c>
      <c r="L74" s="303"/>
    </row>
    <row r="75" spans="1:12" ht="19.5" customHeight="1" thickBot="1">
      <c r="A75" s="362"/>
      <c r="B75" s="343"/>
      <c r="C75" s="14">
        <v>2020</v>
      </c>
      <c r="D75" s="5">
        <f>E75+F75+I75+J75</f>
        <v>0</v>
      </c>
      <c r="E75" s="24"/>
      <c r="F75" s="105">
        <f>G75+H75</f>
        <v>0</v>
      </c>
      <c r="G75" s="89"/>
      <c r="H75" s="116"/>
      <c r="I75" s="122">
        <v>0</v>
      </c>
      <c r="J75" s="116"/>
      <c r="K75" s="98" t="s">
        <v>6</v>
      </c>
      <c r="L75" s="303"/>
    </row>
    <row r="76" spans="1:12" ht="19.5" customHeight="1" thickBot="1">
      <c r="A76" s="362"/>
      <c r="B76" s="343"/>
      <c r="C76" s="14">
        <v>2021</v>
      </c>
      <c r="D76" s="11">
        <f>E76+F76+I76+J76</f>
        <v>0</v>
      </c>
      <c r="E76" s="43"/>
      <c r="F76" s="123">
        <f>G76+H76</f>
        <v>0</v>
      </c>
      <c r="G76" s="89"/>
      <c r="H76" s="116"/>
      <c r="I76" s="122">
        <v>0</v>
      </c>
      <c r="J76" s="116"/>
      <c r="K76" s="98" t="s">
        <v>6</v>
      </c>
      <c r="L76" s="303"/>
    </row>
    <row r="77" spans="1:12" ht="19.5" customHeight="1" thickBot="1">
      <c r="A77" s="363"/>
      <c r="B77" s="344"/>
      <c r="C77" s="14">
        <v>2022</v>
      </c>
      <c r="D77" s="5">
        <f t="shared" si="10"/>
        <v>0</v>
      </c>
      <c r="E77" s="6"/>
      <c r="F77" s="105">
        <f t="shared" si="4"/>
        <v>0</v>
      </c>
      <c r="G77" s="89"/>
      <c r="H77" s="116"/>
      <c r="I77" s="122">
        <v>0</v>
      </c>
      <c r="J77" s="116"/>
      <c r="K77" s="98" t="s">
        <v>6</v>
      </c>
      <c r="L77" s="303"/>
    </row>
    <row r="78" spans="1:12" ht="19.5" customHeight="1" thickBot="1">
      <c r="A78" s="361" t="s">
        <v>66</v>
      </c>
      <c r="B78" s="404" t="s">
        <v>44</v>
      </c>
      <c r="C78" s="14">
        <v>2017</v>
      </c>
      <c r="D78" s="5">
        <f t="shared" si="10"/>
        <v>416.493</v>
      </c>
      <c r="E78" s="5"/>
      <c r="F78" s="105">
        <f t="shared" si="4"/>
        <v>0</v>
      </c>
      <c r="G78" s="124"/>
      <c r="H78" s="116"/>
      <c r="I78" s="122">
        <v>416.493</v>
      </c>
      <c r="J78" s="116"/>
      <c r="K78" s="98" t="s">
        <v>6</v>
      </c>
      <c r="L78" s="347" t="s">
        <v>20</v>
      </c>
    </row>
    <row r="79" spans="1:12" ht="22.5" customHeight="1" thickBot="1">
      <c r="A79" s="362"/>
      <c r="B79" s="405"/>
      <c r="C79" s="366">
        <v>2018</v>
      </c>
      <c r="D79" s="345">
        <f>E79+E80+F79+F80+I79+I80+J79+J80</f>
        <v>101</v>
      </c>
      <c r="E79" s="5"/>
      <c r="F79" s="105">
        <f t="shared" si="4"/>
        <v>0</v>
      </c>
      <c r="G79" s="124"/>
      <c r="H79" s="116"/>
      <c r="I79" s="122">
        <v>51</v>
      </c>
      <c r="J79" s="116"/>
      <c r="K79" s="98" t="s">
        <v>27</v>
      </c>
      <c r="L79" s="348"/>
    </row>
    <row r="80" spans="1:12" ht="22.5" customHeight="1" thickBot="1">
      <c r="A80" s="362"/>
      <c r="B80" s="405"/>
      <c r="C80" s="367"/>
      <c r="D80" s="346"/>
      <c r="E80" s="5"/>
      <c r="F80" s="105">
        <f t="shared" si="4"/>
        <v>0</v>
      </c>
      <c r="G80" s="125"/>
      <c r="H80" s="116"/>
      <c r="I80" s="122">
        <v>50</v>
      </c>
      <c r="J80" s="116"/>
      <c r="K80" s="98" t="s">
        <v>26</v>
      </c>
      <c r="L80" s="348"/>
    </row>
    <row r="81" spans="1:12" ht="22.5" customHeight="1" thickBot="1">
      <c r="A81" s="362"/>
      <c r="B81" s="405"/>
      <c r="C81" s="14">
        <v>2019</v>
      </c>
      <c r="D81" s="5">
        <f aca="true" t="shared" si="11" ref="D81:D87">E81+F81+I81+J81</f>
        <v>200</v>
      </c>
      <c r="E81" s="3"/>
      <c r="F81" s="105">
        <f t="shared" si="4"/>
        <v>0</v>
      </c>
      <c r="G81" s="126"/>
      <c r="H81" s="108"/>
      <c r="I81" s="120">
        <v>200</v>
      </c>
      <c r="J81" s="108"/>
      <c r="K81" s="407" t="s">
        <v>51</v>
      </c>
      <c r="L81" s="348"/>
    </row>
    <row r="82" spans="1:12" ht="22.5" customHeight="1" thickBot="1">
      <c r="A82" s="362"/>
      <c r="B82" s="405"/>
      <c r="C82" s="14">
        <v>2020</v>
      </c>
      <c r="D82" s="25">
        <f>E82+F82+I82+J82</f>
        <v>200</v>
      </c>
      <c r="E82" s="26"/>
      <c r="F82" s="127">
        <f>G82+H82</f>
        <v>0</v>
      </c>
      <c r="G82" s="128"/>
      <c r="H82" s="129"/>
      <c r="I82" s="120">
        <v>200</v>
      </c>
      <c r="J82" s="130"/>
      <c r="K82" s="408"/>
      <c r="L82" s="349"/>
    </row>
    <row r="83" spans="1:12" ht="22.5" customHeight="1" thickBot="1">
      <c r="A83" s="362"/>
      <c r="B83" s="405"/>
      <c r="C83" s="14">
        <v>2021</v>
      </c>
      <c r="D83" s="25">
        <f>E83+F83+I83+J83</f>
        <v>200</v>
      </c>
      <c r="E83" s="26"/>
      <c r="F83" s="127">
        <f>G83+H83</f>
        <v>0</v>
      </c>
      <c r="G83" s="128"/>
      <c r="H83" s="129"/>
      <c r="I83" s="120">
        <v>200</v>
      </c>
      <c r="J83" s="130"/>
      <c r="K83" s="408"/>
      <c r="L83" s="349"/>
    </row>
    <row r="84" spans="1:12" ht="22.5" customHeight="1" thickBot="1">
      <c r="A84" s="362"/>
      <c r="B84" s="405"/>
      <c r="C84" s="14">
        <v>2022</v>
      </c>
      <c r="D84" s="25">
        <f t="shared" si="11"/>
        <v>200</v>
      </c>
      <c r="E84" s="26"/>
      <c r="F84" s="127">
        <f>G84+H84</f>
        <v>0</v>
      </c>
      <c r="G84" s="128"/>
      <c r="H84" s="129"/>
      <c r="I84" s="120">
        <v>200</v>
      </c>
      <c r="J84" s="261"/>
      <c r="K84" s="408"/>
      <c r="L84" s="350"/>
    </row>
    <row r="85" spans="1:12" ht="22.5" customHeight="1" thickBot="1">
      <c r="A85" s="363"/>
      <c r="B85" s="406"/>
      <c r="C85" s="23">
        <v>2023</v>
      </c>
      <c r="D85" s="25">
        <f t="shared" si="11"/>
        <v>200</v>
      </c>
      <c r="E85" s="255"/>
      <c r="F85" s="127">
        <f>G85+H85</f>
        <v>0</v>
      </c>
      <c r="G85" s="128"/>
      <c r="H85" s="129"/>
      <c r="I85" s="260">
        <v>200</v>
      </c>
      <c r="J85" s="262"/>
      <c r="K85" s="409"/>
      <c r="L85" s="162"/>
    </row>
    <row r="86" spans="1:12" ht="19.5" customHeight="1" thickBot="1">
      <c r="A86" s="361"/>
      <c r="B86" s="410" t="s">
        <v>23</v>
      </c>
      <c r="C86" s="144">
        <v>2017</v>
      </c>
      <c r="D86" s="132">
        <f t="shared" si="11"/>
        <v>4979.718</v>
      </c>
      <c r="E86" s="133"/>
      <c r="F86" s="131">
        <f t="shared" si="4"/>
        <v>2078</v>
      </c>
      <c r="G86" s="132">
        <f>G28+G72+G78</f>
        <v>0</v>
      </c>
      <c r="H86" s="132">
        <f>H28+H72+H78</f>
        <v>2078</v>
      </c>
      <c r="I86" s="132">
        <f>I28+I72+I78</f>
        <v>2901.718</v>
      </c>
      <c r="J86" s="256">
        <f>J28+J72+J78</f>
        <v>0</v>
      </c>
      <c r="K86" s="134">
        <f>I40+I52+I64+100</f>
        <v>2287.63</v>
      </c>
      <c r="L86" s="27"/>
    </row>
    <row r="87" spans="1:12" ht="19.5" customHeight="1" thickBot="1">
      <c r="A87" s="362"/>
      <c r="B87" s="411"/>
      <c r="C87" s="144">
        <v>2018</v>
      </c>
      <c r="D87" s="132">
        <f t="shared" si="11"/>
        <v>4613.378500000001</v>
      </c>
      <c r="E87" s="133"/>
      <c r="F87" s="131">
        <f t="shared" si="4"/>
        <v>2215</v>
      </c>
      <c r="G87" s="132">
        <f>G29+G73+G79+G80</f>
        <v>0</v>
      </c>
      <c r="H87" s="132">
        <f>H29+H73+H79+H80</f>
        <v>2215</v>
      </c>
      <c r="I87" s="135">
        <f>I29+I73+I79+I80</f>
        <v>2398.3785000000003</v>
      </c>
      <c r="J87" s="136">
        <f>J29+J73+J79+J80</f>
        <v>0</v>
      </c>
      <c r="K87" s="137"/>
      <c r="L87" s="28"/>
    </row>
    <row r="88" spans="1:12" ht="19.5" customHeight="1" thickBot="1">
      <c r="A88" s="362"/>
      <c r="B88" s="411"/>
      <c r="C88" s="145">
        <v>2019</v>
      </c>
      <c r="D88" s="132">
        <f>D81+D74+D30</f>
        <v>8985.13311</v>
      </c>
      <c r="E88" s="132"/>
      <c r="F88" s="132">
        <f>F81+F74+F30</f>
        <v>2292</v>
      </c>
      <c r="G88" s="132">
        <f>G81+G74+G30</f>
        <v>0</v>
      </c>
      <c r="H88" s="138">
        <f>H81+H74+H30</f>
        <v>2292</v>
      </c>
      <c r="I88" s="139">
        <f>I81+I74+I30</f>
        <v>4085.83611</v>
      </c>
      <c r="J88" s="132">
        <f>J81+J74+J30</f>
        <v>2607.297</v>
      </c>
      <c r="K88" s="140"/>
      <c r="L88" s="30"/>
    </row>
    <row r="89" spans="1:12" ht="19.5" customHeight="1" thickBot="1">
      <c r="A89" s="362"/>
      <c r="B89" s="411"/>
      <c r="C89" s="146">
        <v>2020</v>
      </c>
      <c r="D89" s="142">
        <f aca="true" t="shared" si="12" ref="D89:J89">D16+D31</f>
        <v>9845.349</v>
      </c>
      <c r="E89" s="142">
        <f t="shared" si="12"/>
        <v>0</v>
      </c>
      <c r="F89" s="142">
        <f t="shared" si="12"/>
        <v>5924.2</v>
      </c>
      <c r="G89" s="142">
        <f t="shared" si="12"/>
        <v>3250</v>
      </c>
      <c r="H89" s="142">
        <f t="shared" si="12"/>
        <v>2674.2</v>
      </c>
      <c r="I89" s="142">
        <f t="shared" si="12"/>
        <v>3921.1490000000003</v>
      </c>
      <c r="J89" s="142">
        <f t="shared" si="12"/>
        <v>0</v>
      </c>
      <c r="K89" s="143"/>
      <c r="L89" s="31"/>
    </row>
    <row r="90" spans="1:12" ht="19.5" customHeight="1" thickBot="1">
      <c r="A90" s="362"/>
      <c r="B90" s="411"/>
      <c r="C90" s="146">
        <v>2021</v>
      </c>
      <c r="D90" s="141">
        <f aca="true" t="shared" si="13" ref="D90:J90">D32+D19</f>
        <v>6672.184</v>
      </c>
      <c r="E90" s="141">
        <f t="shared" si="13"/>
        <v>0</v>
      </c>
      <c r="F90" s="141">
        <f t="shared" si="13"/>
        <v>2720.9</v>
      </c>
      <c r="G90" s="141">
        <f t="shared" si="13"/>
        <v>0</v>
      </c>
      <c r="H90" s="141">
        <f t="shared" si="13"/>
        <v>2720.9</v>
      </c>
      <c r="I90" s="141">
        <f t="shared" si="13"/>
        <v>3951.2839999999997</v>
      </c>
      <c r="J90" s="141">
        <f t="shared" si="13"/>
        <v>0</v>
      </c>
      <c r="K90" s="143"/>
      <c r="L90" s="31"/>
    </row>
    <row r="91" spans="1:12" ht="19.5" customHeight="1" thickBot="1">
      <c r="A91" s="362"/>
      <c r="B91" s="411"/>
      <c r="C91" s="258">
        <v>2022</v>
      </c>
      <c r="D91" s="259">
        <f aca="true" t="shared" si="14" ref="D91:J91">D33+D77+D84+D22</f>
        <v>6875.183999999999</v>
      </c>
      <c r="E91" s="259">
        <f t="shared" si="14"/>
        <v>0</v>
      </c>
      <c r="F91" s="259">
        <f t="shared" si="14"/>
        <v>2723.5</v>
      </c>
      <c r="G91" s="259">
        <f t="shared" si="14"/>
        <v>0</v>
      </c>
      <c r="H91" s="259">
        <f t="shared" si="14"/>
        <v>2723.5</v>
      </c>
      <c r="I91" s="259">
        <f t="shared" si="14"/>
        <v>4151.683999999999</v>
      </c>
      <c r="J91" s="259">
        <f t="shared" si="14"/>
        <v>0</v>
      </c>
      <c r="K91" s="143"/>
      <c r="L91" s="32"/>
    </row>
    <row r="92" spans="1:12" ht="19.5" customHeight="1" thickBot="1">
      <c r="A92" s="363"/>
      <c r="B92" s="412"/>
      <c r="C92" s="146">
        <v>2023</v>
      </c>
      <c r="D92" s="263">
        <f aca="true" t="shared" si="15" ref="D92:J92">D25+D34+D85</f>
        <v>3544.6839999999997</v>
      </c>
      <c r="E92" s="263">
        <f t="shared" si="15"/>
        <v>0</v>
      </c>
      <c r="F92" s="263">
        <f t="shared" si="15"/>
        <v>0</v>
      </c>
      <c r="G92" s="263">
        <f t="shared" si="15"/>
        <v>0</v>
      </c>
      <c r="H92" s="263">
        <f t="shared" si="15"/>
        <v>0</v>
      </c>
      <c r="I92" s="263">
        <f t="shared" si="15"/>
        <v>3544.6839999999997</v>
      </c>
      <c r="J92" s="263">
        <f t="shared" si="15"/>
        <v>0</v>
      </c>
      <c r="K92" s="257"/>
      <c r="L92" s="27"/>
    </row>
    <row r="93" spans="1:12" ht="23.25" customHeight="1" thickBot="1">
      <c r="A93" s="20"/>
      <c r="B93" s="339" t="s">
        <v>14</v>
      </c>
      <c r="C93" s="340"/>
      <c r="D93" s="340"/>
      <c r="E93" s="340"/>
      <c r="F93" s="340"/>
      <c r="G93" s="340"/>
      <c r="H93" s="340"/>
      <c r="I93" s="340"/>
      <c r="J93" s="340"/>
      <c r="K93" s="340"/>
      <c r="L93" s="341"/>
    </row>
    <row r="94" spans="1:12" ht="18.75" customHeight="1" thickBot="1">
      <c r="A94" s="20"/>
      <c r="B94" s="370" t="s">
        <v>31</v>
      </c>
      <c r="C94" s="371"/>
      <c r="D94" s="371"/>
      <c r="E94" s="371"/>
      <c r="F94" s="371"/>
      <c r="G94" s="371"/>
      <c r="H94" s="371"/>
      <c r="I94" s="371"/>
      <c r="J94" s="371"/>
      <c r="K94" s="371"/>
      <c r="L94" s="372"/>
    </row>
    <row r="95" spans="1:12" ht="18.75" customHeight="1" thickBot="1">
      <c r="A95" s="18"/>
      <c r="B95" s="33" t="s">
        <v>18</v>
      </c>
      <c r="C95" s="34"/>
      <c r="D95" s="34"/>
      <c r="E95" s="34"/>
      <c r="F95" s="34"/>
      <c r="G95" s="34"/>
      <c r="H95" s="34"/>
      <c r="I95" s="34"/>
      <c r="J95" s="34"/>
      <c r="K95" s="34"/>
      <c r="L95" s="35"/>
    </row>
    <row r="96" spans="1:12" ht="18" customHeight="1">
      <c r="A96" s="361" t="s">
        <v>45</v>
      </c>
      <c r="B96" s="366" t="s">
        <v>46</v>
      </c>
      <c r="C96" s="330">
        <v>2017</v>
      </c>
      <c r="D96" s="357">
        <f>E96+E97+E98+F96+F97+F98+I96+I97+I98+J96+J97+J98</f>
        <v>20778.991</v>
      </c>
      <c r="E96" s="36"/>
      <c r="F96" s="5">
        <f>G96+H96</f>
        <v>0</v>
      </c>
      <c r="G96" s="37"/>
      <c r="H96" s="6"/>
      <c r="I96" s="9">
        <v>662.636</v>
      </c>
      <c r="J96" s="5">
        <v>4584.05</v>
      </c>
      <c r="K96" s="173" t="s">
        <v>15</v>
      </c>
      <c r="L96" s="302" t="s">
        <v>22</v>
      </c>
    </row>
    <row r="97" spans="1:12" ht="18" customHeight="1">
      <c r="A97" s="362"/>
      <c r="B97" s="383"/>
      <c r="C97" s="330"/>
      <c r="D97" s="355"/>
      <c r="E97" s="43"/>
      <c r="F97" s="43">
        <f aca="true" t="shared" si="16" ref="F97:F144">G97+H97</f>
        <v>0</v>
      </c>
      <c r="G97" s="52"/>
      <c r="H97" s="43"/>
      <c r="I97" s="164">
        <v>1051.935</v>
      </c>
      <c r="J97" s="43">
        <v>9066.95</v>
      </c>
      <c r="K97" s="212" t="s">
        <v>16</v>
      </c>
      <c r="L97" s="303"/>
    </row>
    <row r="98" spans="1:12" ht="18" customHeight="1" thickBot="1">
      <c r="A98" s="362"/>
      <c r="B98" s="383"/>
      <c r="C98" s="331"/>
      <c r="D98" s="356"/>
      <c r="E98" s="190"/>
      <c r="F98" s="12">
        <f t="shared" si="16"/>
        <v>0</v>
      </c>
      <c r="G98" s="37"/>
      <c r="H98" s="12"/>
      <c r="I98" s="153">
        <v>623.5</v>
      </c>
      <c r="J98" s="190">
        <v>4789.92</v>
      </c>
      <c r="K98" s="175" t="s">
        <v>17</v>
      </c>
      <c r="L98" s="303"/>
    </row>
    <row r="99" spans="1:12" ht="18" customHeight="1">
      <c r="A99" s="362"/>
      <c r="B99" s="383"/>
      <c r="C99" s="329">
        <v>2018</v>
      </c>
      <c r="D99" s="354">
        <f>E99+E100+E101+F99+F100+F101+I99+I100+I101+J99+J100+J101</f>
        <v>22710.704</v>
      </c>
      <c r="E99" s="36"/>
      <c r="F99" s="5">
        <f t="shared" si="16"/>
        <v>0</v>
      </c>
      <c r="G99" s="38"/>
      <c r="H99" s="39"/>
      <c r="I99" s="40">
        <v>673</v>
      </c>
      <c r="J99" s="36">
        <v>5063.113</v>
      </c>
      <c r="K99" s="173" t="s">
        <v>15</v>
      </c>
      <c r="L99" s="303"/>
    </row>
    <row r="100" spans="1:12" ht="18" customHeight="1">
      <c r="A100" s="362"/>
      <c r="B100" s="383"/>
      <c r="C100" s="330"/>
      <c r="D100" s="355"/>
      <c r="E100" s="43"/>
      <c r="F100" s="43">
        <f t="shared" si="16"/>
        <v>0</v>
      </c>
      <c r="G100" s="52"/>
      <c r="H100" s="52"/>
      <c r="I100" s="164">
        <v>1043</v>
      </c>
      <c r="J100" s="43">
        <v>9931.528</v>
      </c>
      <c r="K100" s="212" t="s">
        <v>16</v>
      </c>
      <c r="L100" s="303"/>
    </row>
    <row r="101" spans="1:12" ht="18" customHeight="1" thickBot="1">
      <c r="A101" s="362"/>
      <c r="B101" s="383"/>
      <c r="C101" s="331"/>
      <c r="D101" s="356"/>
      <c r="E101" s="36"/>
      <c r="F101" s="12">
        <f t="shared" si="16"/>
        <v>0</v>
      </c>
      <c r="G101" s="37"/>
      <c r="H101" s="90"/>
      <c r="I101" s="158">
        <f>587-16.475</f>
        <v>570.525</v>
      </c>
      <c r="J101" s="190">
        <v>5429.538</v>
      </c>
      <c r="K101" s="175" t="s">
        <v>17</v>
      </c>
      <c r="L101" s="303"/>
    </row>
    <row r="102" spans="1:12" ht="18" customHeight="1" thickBot="1">
      <c r="A102" s="362"/>
      <c r="B102" s="383"/>
      <c r="C102" s="329">
        <v>2019</v>
      </c>
      <c r="D102" s="354">
        <f>E102+E103+E104+F102+F103+F104+I102+I103+I104+J102+J103+J104</f>
        <v>23935.088</v>
      </c>
      <c r="E102" s="8"/>
      <c r="F102" s="3">
        <f t="shared" si="16"/>
        <v>0</v>
      </c>
      <c r="G102" s="38"/>
      <c r="H102" s="39"/>
      <c r="I102" s="40">
        <v>804.96</v>
      </c>
      <c r="J102" s="36">
        <v>4896.64</v>
      </c>
      <c r="K102" s="173" t="s">
        <v>15</v>
      </c>
      <c r="L102" s="303"/>
    </row>
    <row r="103" spans="1:12" ht="18" customHeight="1" thickBot="1">
      <c r="A103" s="362"/>
      <c r="B103" s="383"/>
      <c r="C103" s="330"/>
      <c r="D103" s="357"/>
      <c r="E103" s="36"/>
      <c r="F103" s="3">
        <f t="shared" si="16"/>
        <v>0</v>
      </c>
      <c r="G103" s="16"/>
      <c r="H103" s="7"/>
      <c r="I103" s="41">
        <f>1542.84+6.49-40</f>
        <v>1509.33</v>
      </c>
      <c r="J103" s="11">
        <v>9726.675</v>
      </c>
      <c r="K103" s="174" t="s">
        <v>16</v>
      </c>
      <c r="L103" s="303"/>
    </row>
    <row r="104" spans="1:12" ht="18" customHeight="1" thickBot="1">
      <c r="A104" s="362"/>
      <c r="B104" s="383"/>
      <c r="C104" s="331"/>
      <c r="D104" s="356"/>
      <c r="E104" s="8"/>
      <c r="F104" s="3">
        <f t="shared" si="16"/>
        <v>0</v>
      </c>
      <c r="G104" s="38"/>
      <c r="H104" s="39"/>
      <c r="I104" s="40">
        <v>995.02</v>
      </c>
      <c r="J104" s="42">
        <v>6002.463</v>
      </c>
      <c r="K104" s="175" t="s">
        <v>17</v>
      </c>
      <c r="L104" s="303"/>
    </row>
    <row r="105" spans="1:12" ht="18" customHeight="1">
      <c r="A105" s="362"/>
      <c r="B105" s="383"/>
      <c r="C105" s="329">
        <v>2020</v>
      </c>
      <c r="D105" s="354">
        <f>E105+E106+E107+F105+F106+F107+I105+I106+I107+J105+J106+J107</f>
        <v>23275.088</v>
      </c>
      <c r="E105" s="11"/>
      <c r="F105" s="5">
        <f aca="true" t="shared" si="17" ref="F105:F110">G105+H105</f>
        <v>0</v>
      </c>
      <c r="G105" s="38"/>
      <c r="H105" s="39"/>
      <c r="I105" s="40">
        <f>804.96-200</f>
        <v>604.96</v>
      </c>
      <c r="J105" s="36">
        <v>4896.64</v>
      </c>
      <c r="K105" s="173" t="s">
        <v>15</v>
      </c>
      <c r="L105" s="303"/>
    </row>
    <row r="106" spans="1:12" ht="18" customHeight="1">
      <c r="A106" s="362"/>
      <c r="B106" s="383"/>
      <c r="C106" s="330"/>
      <c r="D106" s="355"/>
      <c r="E106" s="43"/>
      <c r="F106" s="43">
        <f t="shared" si="17"/>
        <v>0</v>
      </c>
      <c r="G106" s="52"/>
      <c r="H106" s="52"/>
      <c r="I106" s="164">
        <f>1542.84+6.49-300</f>
        <v>1249.33</v>
      </c>
      <c r="J106" s="43">
        <v>9726.675</v>
      </c>
      <c r="K106" s="212" t="s">
        <v>16</v>
      </c>
      <c r="L106" s="303"/>
    </row>
    <row r="107" spans="1:12" ht="18" customHeight="1" thickBot="1">
      <c r="A107" s="362"/>
      <c r="B107" s="383"/>
      <c r="C107" s="330"/>
      <c r="D107" s="357"/>
      <c r="E107" s="36"/>
      <c r="F107" s="6">
        <f t="shared" si="17"/>
        <v>0</v>
      </c>
      <c r="G107" s="37"/>
      <c r="H107" s="90"/>
      <c r="I107" s="158">
        <f>995.02-200</f>
        <v>795.02</v>
      </c>
      <c r="J107" s="36">
        <v>6002.463</v>
      </c>
      <c r="K107" s="176" t="s">
        <v>17</v>
      </c>
      <c r="L107" s="303"/>
    </row>
    <row r="108" spans="1:12" ht="18" customHeight="1">
      <c r="A108" s="362"/>
      <c r="B108" s="383"/>
      <c r="C108" s="329">
        <v>2021</v>
      </c>
      <c r="D108" s="359">
        <f>E108+E109+E110+F108+F109+F110+I108+I109+I110+J108+J109+J110</f>
        <v>24091.108</v>
      </c>
      <c r="E108" s="166"/>
      <c r="F108" s="166">
        <f t="shared" si="17"/>
        <v>0</v>
      </c>
      <c r="G108" s="167"/>
      <c r="H108" s="167"/>
      <c r="I108" s="168">
        <f>1150-54-53</f>
        <v>1043</v>
      </c>
      <c r="J108" s="166">
        <v>4896.64</v>
      </c>
      <c r="K108" s="177" t="s">
        <v>15</v>
      </c>
      <c r="L108" s="321"/>
    </row>
    <row r="109" spans="1:12" ht="18" customHeight="1">
      <c r="A109" s="362"/>
      <c r="B109" s="383"/>
      <c r="C109" s="330"/>
      <c r="D109" s="355"/>
      <c r="E109" s="43"/>
      <c r="F109" s="43">
        <f t="shared" si="17"/>
        <v>0</v>
      </c>
      <c r="G109" s="52"/>
      <c r="H109" s="52"/>
      <c r="I109" s="164">
        <f>1711.33-54-108</f>
        <v>1549.33</v>
      </c>
      <c r="J109" s="43">
        <v>9726.675</v>
      </c>
      <c r="K109" s="178" t="s">
        <v>16</v>
      </c>
      <c r="L109" s="321"/>
    </row>
    <row r="110" spans="1:12" ht="18" customHeight="1" thickBot="1">
      <c r="A110" s="362"/>
      <c r="B110" s="383"/>
      <c r="C110" s="331"/>
      <c r="D110" s="360"/>
      <c r="E110" s="57"/>
      <c r="F110" s="57">
        <f t="shared" si="17"/>
        <v>0</v>
      </c>
      <c r="G110" s="169"/>
      <c r="H110" s="169"/>
      <c r="I110" s="170">
        <f>986-54-59</f>
        <v>873</v>
      </c>
      <c r="J110" s="57">
        <v>6002.463</v>
      </c>
      <c r="K110" s="179" t="s">
        <v>17</v>
      </c>
      <c r="L110" s="321"/>
    </row>
    <row r="111" spans="1:12" ht="18" customHeight="1">
      <c r="A111" s="362"/>
      <c r="B111" s="383"/>
      <c r="C111" s="330">
        <v>2022</v>
      </c>
      <c r="D111" s="357">
        <f>E111+E112+E113+F111+F112+F113+I111+I112+I113+J111+J112+J113</f>
        <v>24091.108</v>
      </c>
      <c r="E111" s="36"/>
      <c r="F111" s="6">
        <f t="shared" si="16"/>
        <v>0</v>
      </c>
      <c r="G111" s="37"/>
      <c r="H111" s="90"/>
      <c r="I111" s="168">
        <f>1150-54-53</f>
        <v>1043</v>
      </c>
      <c r="J111" s="36">
        <v>4896.64</v>
      </c>
      <c r="K111" s="180" t="s">
        <v>15</v>
      </c>
      <c r="L111" s="303"/>
    </row>
    <row r="112" spans="1:12" ht="18" customHeight="1">
      <c r="A112" s="362"/>
      <c r="B112" s="383"/>
      <c r="C112" s="330"/>
      <c r="D112" s="355"/>
      <c r="E112" s="43"/>
      <c r="F112" s="43">
        <f t="shared" si="16"/>
        <v>0</v>
      </c>
      <c r="G112" s="52"/>
      <c r="H112" s="52"/>
      <c r="I112" s="164">
        <f>1711.33-54-108</f>
        <v>1549.33</v>
      </c>
      <c r="J112" s="43">
        <v>9726.675</v>
      </c>
      <c r="K112" s="212" t="s">
        <v>16</v>
      </c>
      <c r="L112" s="303"/>
    </row>
    <row r="113" spans="1:12" ht="18" customHeight="1" thickBot="1">
      <c r="A113" s="362"/>
      <c r="B113" s="383"/>
      <c r="C113" s="330"/>
      <c r="D113" s="357"/>
      <c r="E113" s="36"/>
      <c r="F113" s="215">
        <f t="shared" si="16"/>
        <v>0</v>
      </c>
      <c r="G113" s="37"/>
      <c r="H113" s="90"/>
      <c r="I113" s="170">
        <f>986-54-59</f>
        <v>873</v>
      </c>
      <c r="J113" s="36">
        <v>6002.463</v>
      </c>
      <c r="K113" s="181" t="s">
        <v>17</v>
      </c>
      <c r="L113" s="303"/>
    </row>
    <row r="114" spans="1:12" ht="18" customHeight="1">
      <c r="A114" s="362"/>
      <c r="B114" s="383"/>
      <c r="C114" s="384">
        <v>2023</v>
      </c>
      <c r="D114" s="354">
        <f>E114+E115+E116+F114+F115+F116+I114+I115+I116+J114+J115+J116</f>
        <v>3465.33</v>
      </c>
      <c r="E114" s="213"/>
      <c r="F114" s="6">
        <f t="shared" si="16"/>
        <v>0</v>
      </c>
      <c r="G114" s="167"/>
      <c r="H114" s="167"/>
      <c r="I114" s="168">
        <f>1150-54-53</f>
        <v>1043</v>
      </c>
      <c r="J114" s="166">
        <v>0</v>
      </c>
      <c r="K114" s="180" t="s">
        <v>15</v>
      </c>
      <c r="L114" s="147"/>
    </row>
    <row r="115" spans="1:12" ht="18" customHeight="1">
      <c r="A115" s="362"/>
      <c r="B115" s="383"/>
      <c r="C115" s="385"/>
      <c r="D115" s="357"/>
      <c r="E115" s="216"/>
      <c r="F115" s="43">
        <f t="shared" si="16"/>
        <v>0</v>
      </c>
      <c r="G115" s="217"/>
      <c r="H115" s="52"/>
      <c r="I115" s="164">
        <f>1711.33-54-108</f>
        <v>1549.33</v>
      </c>
      <c r="J115" s="43">
        <v>0</v>
      </c>
      <c r="K115" s="174" t="s">
        <v>16</v>
      </c>
      <c r="L115" s="147"/>
    </row>
    <row r="116" spans="1:12" ht="18" customHeight="1" thickBot="1">
      <c r="A116" s="363"/>
      <c r="B116" s="367"/>
      <c r="C116" s="386"/>
      <c r="D116" s="356"/>
      <c r="E116" s="214"/>
      <c r="F116" s="12">
        <f t="shared" si="16"/>
        <v>0</v>
      </c>
      <c r="G116" s="169"/>
      <c r="H116" s="169"/>
      <c r="I116" s="170">
        <f>986-54-59</f>
        <v>873</v>
      </c>
      <c r="J116" s="57">
        <v>0</v>
      </c>
      <c r="K116" s="181" t="s">
        <v>17</v>
      </c>
      <c r="L116" s="147"/>
    </row>
    <row r="117" spans="1:12" ht="18" customHeight="1" thickBot="1">
      <c r="A117" s="361" t="s">
        <v>47</v>
      </c>
      <c r="B117" s="366" t="s">
        <v>44</v>
      </c>
      <c r="C117" s="330">
        <v>2017</v>
      </c>
      <c r="D117" s="352">
        <f>E117+E118+E119+F117+F118+F119+I117+I118+I119+J117+J118+J119</f>
        <v>157.393</v>
      </c>
      <c r="E117" s="36"/>
      <c r="F117" s="12">
        <f t="shared" si="16"/>
        <v>0</v>
      </c>
      <c r="G117" s="37"/>
      <c r="H117" s="156"/>
      <c r="I117" s="156">
        <v>57.782</v>
      </c>
      <c r="J117" s="36">
        <v>0</v>
      </c>
      <c r="K117" s="182" t="s">
        <v>15</v>
      </c>
      <c r="L117" s="302" t="s">
        <v>30</v>
      </c>
    </row>
    <row r="118" spans="1:12" ht="18" customHeight="1" thickBot="1">
      <c r="A118" s="362"/>
      <c r="B118" s="383"/>
      <c r="C118" s="330"/>
      <c r="D118" s="352"/>
      <c r="E118" s="8"/>
      <c r="F118" s="3">
        <f t="shared" si="16"/>
        <v>0</v>
      </c>
      <c r="G118" s="38"/>
      <c r="H118" s="2"/>
      <c r="I118" s="2">
        <v>45.641</v>
      </c>
      <c r="J118" s="11">
        <v>0</v>
      </c>
      <c r="K118" s="183" t="s">
        <v>16</v>
      </c>
      <c r="L118" s="303"/>
    </row>
    <row r="119" spans="1:12" ht="18" customHeight="1" thickBot="1">
      <c r="A119" s="362"/>
      <c r="B119" s="383"/>
      <c r="C119" s="331"/>
      <c r="D119" s="358"/>
      <c r="E119" s="36"/>
      <c r="F119" s="3">
        <f t="shared" si="16"/>
        <v>0</v>
      </c>
      <c r="G119" s="38"/>
      <c r="H119" s="2"/>
      <c r="I119" s="2">
        <v>53.97</v>
      </c>
      <c r="J119" s="11">
        <v>0</v>
      </c>
      <c r="K119" s="184" t="s">
        <v>17</v>
      </c>
      <c r="L119" s="303"/>
    </row>
    <row r="120" spans="1:12" ht="18" customHeight="1" thickBot="1">
      <c r="A120" s="362"/>
      <c r="B120" s="383"/>
      <c r="C120" s="329">
        <v>2018</v>
      </c>
      <c r="D120" s="351">
        <f>E120+E121+E122+F120+F121+F122+I120+I121+I122+J120+J121+J122</f>
        <v>162</v>
      </c>
      <c r="E120" s="8"/>
      <c r="F120" s="3">
        <f t="shared" si="16"/>
        <v>0</v>
      </c>
      <c r="G120" s="38"/>
      <c r="H120" s="2"/>
      <c r="I120" s="2">
        <v>54</v>
      </c>
      <c r="J120" s="11">
        <v>0</v>
      </c>
      <c r="K120" s="185" t="s">
        <v>15</v>
      </c>
      <c r="L120" s="303"/>
    </row>
    <row r="121" spans="1:12" ht="18" customHeight="1" thickBot="1">
      <c r="A121" s="362"/>
      <c r="B121" s="383"/>
      <c r="C121" s="330"/>
      <c r="D121" s="352"/>
      <c r="E121" s="8"/>
      <c r="F121" s="3">
        <f t="shared" si="16"/>
        <v>0</v>
      </c>
      <c r="G121" s="38"/>
      <c r="H121" s="2"/>
      <c r="I121" s="2">
        <v>54</v>
      </c>
      <c r="J121" s="11">
        <v>0</v>
      </c>
      <c r="K121" s="183" t="s">
        <v>16</v>
      </c>
      <c r="L121" s="303"/>
    </row>
    <row r="122" spans="1:12" ht="18" customHeight="1" thickBot="1">
      <c r="A122" s="362"/>
      <c r="B122" s="383"/>
      <c r="C122" s="331"/>
      <c r="D122" s="358"/>
      <c r="E122" s="36"/>
      <c r="F122" s="3">
        <f t="shared" si="16"/>
        <v>0</v>
      </c>
      <c r="G122" s="38"/>
      <c r="H122" s="2"/>
      <c r="I122" s="2">
        <v>54</v>
      </c>
      <c r="J122" s="11">
        <v>0</v>
      </c>
      <c r="K122" s="184" t="s">
        <v>17</v>
      </c>
      <c r="L122" s="303"/>
    </row>
    <row r="123" spans="1:12" ht="18" customHeight="1" thickBot="1">
      <c r="A123" s="362"/>
      <c r="B123" s="383"/>
      <c r="C123" s="329">
        <v>2019</v>
      </c>
      <c r="D123" s="351">
        <f>E123+E124+E125+F123+F124+F125+I123+I124+I125+J123+J124+J125</f>
        <v>162</v>
      </c>
      <c r="E123" s="8"/>
      <c r="F123" s="3">
        <f t="shared" si="16"/>
        <v>0</v>
      </c>
      <c r="G123" s="38"/>
      <c r="H123" s="2"/>
      <c r="I123" s="2">
        <v>54</v>
      </c>
      <c r="J123" s="11">
        <v>0</v>
      </c>
      <c r="K123" s="185" t="s">
        <v>15</v>
      </c>
      <c r="L123" s="303"/>
    </row>
    <row r="124" spans="1:12" ht="18" customHeight="1" thickBot="1">
      <c r="A124" s="362"/>
      <c r="B124" s="383"/>
      <c r="C124" s="330"/>
      <c r="D124" s="352"/>
      <c r="E124" s="36"/>
      <c r="F124" s="3">
        <f t="shared" si="16"/>
        <v>0</v>
      </c>
      <c r="G124" s="7"/>
      <c r="H124" s="10"/>
      <c r="I124" s="2">
        <v>54</v>
      </c>
      <c r="J124" s="11">
        <v>0</v>
      </c>
      <c r="K124" s="183" t="s">
        <v>16</v>
      </c>
      <c r="L124" s="303"/>
    </row>
    <row r="125" spans="1:12" ht="18" customHeight="1" thickBot="1">
      <c r="A125" s="362"/>
      <c r="B125" s="383"/>
      <c r="C125" s="331"/>
      <c r="D125" s="352"/>
      <c r="E125" s="8"/>
      <c r="F125" s="3">
        <f t="shared" si="16"/>
        <v>0</v>
      </c>
      <c r="G125" s="37"/>
      <c r="H125" s="2"/>
      <c r="I125" s="2">
        <v>54</v>
      </c>
      <c r="J125" s="11">
        <v>0</v>
      </c>
      <c r="K125" s="184" t="s">
        <v>17</v>
      </c>
      <c r="L125" s="303"/>
    </row>
    <row r="126" spans="1:12" ht="18" customHeight="1" thickBot="1">
      <c r="A126" s="362"/>
      <c r="B126" s="383"/>
      <c r="C126" s="332">
        <v>2020</v>
      </c>
      <c r="D126" s="351">
        <f>E126+E127+E128+F126+F127+F128+I126+I127+I128+J126+J127+J128</f>
        <v>162</v>
      </c>
      <c r="E126" s="44"/>
      <c r="F126" s="3">
        <f aca="true" t="shared" si="18" ref="F126:F131">G126+H126</f>
        <v>0</v>
      </c>
      <c r="G126" s="38"/>
      <c r="H126" s="2"/>
      <c r="I126" s="2">
        <v>54</v>
      </c>
      <c r="J126" s="11">
        <v>0</v>
      </c>
      <c r="K126" s="185" t="s">
        <v>15</v>
      </c>
      <c r="L126" s="303"/>
    </row>
    <row r="127" spans="1:12" ht="18" customHeight="1" thickBot="1">
      <c r="A127" s="362"/>
      <c r="B127" s="383"/>
      <c r="C127" s="333"/>
      <c r="D127" s="352"/>
      <c r="E127" s="45"/>
      <c r="F127" s="3">
        <f t="shared" si="18"/>
        <v>0</v>
      </c>
      <c r="G127" s="38"/>
      <c r="H127" s="2"/>
      <c r="I127" s="2">
        <v>54</v>
      </c>
      <c r="J127" s="11">
        <v>0</v>
      </c>
      <c r="K127" s="183" t="s">
        <v>16</v>
      </c>
      <c r="L127" s="303"/>
    </row>
    <row r="128" spans="1:12" ht="18" customHeight="1" thickBot="1">
      <c r="A128" s="362"/>
      <c r="B128" s="383"/>
      <c r="C128" s="333"/>
      <c r="D128" s="353"/>
      <c r="E128" s="57"/>
      <c r="F128" s="56">
        <f t="shared" si="18"/>
        <v>0</v>
      </c>
      <c r="G128" s="38"/>
      <c r="H128" s="2"/>
      <c r="I128" s="2">
        <v>54</v>
      </c>
      <c r="J128" s="11">
        <v>0</v>
      </c>
      <c r="K128" s="186" t="s">
        <v>17</v>
      </c>
      <c r="L128" s="303"/>
    </row>
    <row r="129" spans="1:12" ht="18" customHeight="1" thickBot="1">
      <c r="A129" s="362"/>
      <c r="B129" s="383"/>
      <c r="C129" s="332">
        <v>2021</v>
      </c>
      <c r="D129" s="351">
        <f>E129+E130+E131+F129+F130+F131+I129+I130+I131+J129+J130+J131</f>
        <v>162</v>
      </c>
      <c r="E129" s="44"/>
      <c r="F129" s="3">
        <f t="shared" si="18"/>
        <v>0</v>
      </c>
      <c r="G129" s="38"/>
      <c r="H129" s="2"/>
      <c r="I129" s="2">
        <v>54</v>
      </c>
      <c r="J129" s="11">
        <v>0</v>
      </c>
      <c r="K129" s="185" t="s">
        <v>15</v>
      </c>
      <c r="L129" s="303"/>
    </row>
    <row r="130" spans="1:12" ht="18" customHeight="1" thickBot="1">
      <c r="A130" s="362"/>
      <c r="B130" s="383"/>
      <c r="C130" s="333"/>
      <c r="D130" s="352"/>
      <c r="E130" s="45"/>
      <c r="F130" s="3">
        <f t="shared" si="18"/>
        <v>0</v>
      </c>
      <c r="G130" s="38"/>
      <c r="H130" s="2"/>
      <c r="I130" s="2">
        <v>54</v>
      </c>
      <c r="J130" s="11">
        <v>0</v>
      </c>
      <c r="K130" s="183" t="s">
        <v>16</v>
      </c>
      <c r="L130" s="303"/>
    </row>
    <row r="131" spans="1:12" ht="18" customHeight="1" thickBot="1">
      <c r="A131" s="362"/>
      <c r="B131" s="383"/>
      <c r="C131" s="333"/>
      <c r="D131" s="353"/>
      <c r="E131" s="57"/>
      <c r="F131" s="56">
        <f t="shared" si="18"/>
        <v>0</v>
      </c>
      <c r="G131" s="38"/>
      <c r="H131" s="2"/>
      <c r="I131" s="2">
        <v>54</v>
      </c>
      <c r="J131" s="11">
        <v>0</v>
      </c>
      <c r="K131" s="186" t="s">
        <v>17</v>
      </c>
      <c r="L131" s="303"/>
    </row>
    <row r="132" spans="1:12" ht="18" customHeight="1" thickBot="1">
      <c r="A132" s="362"/>
      <c r="B132" s="383"/>
      <c r="C132" s="332">
        <v>2022</v>
      </c>
      <c r="D132" s="351">
        <f>E132+E133+E134+F132+F133+F134+I132+I133+I134+J132+J133+J134</f>
        <v>162</v>
      </c>
      <c r="E132" s="44"/>
      <c r="F132" s="3">
        <f t="shared" si="16"/>
        <v>0</v>
      </c>
      <c r="G132" s="38"/>
      <c r="H132" s="2"/>
      <c r="I132" s="2">
        <v>54</v>
      </c>
      <c r="J132" s="11">
        <v>0</v>
      </c>
      <c r="K132" s="185" t="s">
        <v>15</v>
      </c>
      <c r="L132" s="303"/>
    </row>
    <row r="133" spans="1:12" ht="18" customHeight="1" thickBot="1">
      <c r="A133" s="362"/>
      <c r="B133" s="383"/>
      <c r="C133" s="333"/>
      <c r="D133" s="352"/>
      <c r="E133" s="44"/>
      <c r="F133" s="3">
        <f t="shared" si="16"/>
        <v>0</v>
      </c>
      <c r="G133" s="38"/>
      <c r="H133" s="2"/>
      <c r="I133" s="2">
        <v>54</v>
      </c>
      <c r="J133" s="11">
        <v>0</v>
      </c>
      <c r="K133" s="183" t="s">
        <v>16</v>
      </c>
      <c r="L133" s="303"/>
    </row>
    <row r="134" spans="1:12" ht="18" customHeight="1" thickBot="1">
      <c r="A134" s="362"/>
      <c r="B134" s="383"/>
      <c r="C134" s="333"/>
      <c r="D134" s="352"/>
      <c r="E134" s="45"/>
      <c r="F134" s="5">
        <f t="shared" si="16"/>
        <v>0</v>
      </c>
      <c r="G134" s="38"/>
      <c r="H134" s="2"/>
      <c r="I134" s="2">
        <v>54</v>
      </c>
      <c r="J134" s="11">
        <v>0</v>
      </c>
      <c r="K134" s="186" t="s">
        <v>17</v>
      </c>
      <c r="L134" s="303"/>
    </row>
    <row r="135" spans="1:12" ht="18" customHeight="1" thickBot="1">
      <c r="A135" s="362"/>
      <c r="B135" s="383"/>
      <c r="C135" s="384">
        <v>2023</v>
      </c>
      <c r="D135" s="351">
        <f>E135+E136+E137+F135+F136+F137+I135+I136+I137+J135+J136+J137</f>
        <v>162</v>
      </c>
      <c r="E135" s="166"/>
      <c r="F135" s="5">
        <f t="shared" si="16"/>
        <v>0</v>
      </c>
      <c r="G135" s="167"/>
      <c r="H135" s="171"/>
      <c r="I135" s="2">
        <v>54</v>
      </c>
      <c r="J135" s="11">
        <v>0</v>
      </c>
      <c r="K135" s="173" t="s">
        <v>15</v>
      </c>
      <c r="L135" s="303"/>
    </row>
    <row r="136" spans="1:12" ht="18" customHeight="1" thickBot="1">
      <c r="A136" s="362"/>
      <c r="B136" s="383"/>
      <c r="C136" s="385"/>
      <c r="D136" s="352"/>
      <c r="E136" s="43"/>
      <c r="F136" s="5">
        <f t="shared" si="16"/>
        <v>0</v>
      </c>
      <c r="G136" s="52"/>
      <c r="H136" s="165"/>
      <c r="I136" s="2">
        <v>54</v>
      </c>
      <c r="J136" s="11">
        <v>0</v>
      </c>
      <c r="K136" s="174" t="s">
        <v>16</v>
      </c>
      <c r="L136" s="303"/>
    </row>
    <row r="137" spans="1:12" ht="18" customHeight="1" thickBot="1">
      <c r="A137" s="363"/>
      <c r="B137" s="367"/>
      <c r="C137" s="386"/>
      <c r="D137" s="358"/>
      <c r="E137" s="57"/>
      <c r="F137" s="3">
        <f t="shared" si="16"/>
        <v>0</v>
      </c>
      <c r="G137" s="169"/>
      <c r="H137" s="172"/>
      <c r="I137" s="201">
        <v>54</v>
      </c>
      <c r="J137" s="3">
        <v>0</v>
      </c>
      <c r="K137" s="175" t="s">
        <v>17</v>
      </c>
      <c r="L137" s="304"/>
    </row>
    <row r="138" spans="1:12" ht="19.5" customHeight="1" thickBot="1">
      <c r="A138" s="361" t="s">
        <v>48</v>
      </c>
      <c r="B138" s="392" t="s">
        <v>49</v>
      </c>
      <c r="C138" s="154">
        <v>2017</v>
      </c>
      <c r="D138" s="187">
        <f aca="true" t="shared" si="19" ref="D138:D144">E138+F138+I138+J138</f>
        <v>180.31</v>
      </c>
      <c r="E138" s="188"/>
      <c r="F138" s="12">
        <f t="shared" si="16"/>
        <v>0</v>
      </c>
      <c r="G138" s="189"/>
      <c r="H138" s="190"/>
      <c r="I138" s="190">
        <v>180.31</v>
      </c>
      <c r="J138" s="12">
        <v>0</v>
      </c>
      <c r="K138" s="395" t="s">
        <v>50</v>
      </c>
      <c r="L138" s="303" t="s">
        <v>21</v>
      </c>
    </row>
    <row r="139" spans="1:12" ht="19.5" customHeight="1" thickBot="1">
      <c r="A139" s="362"/>
      <c r="B139" s="393"/>
      <c r="C139" s="50">
        <v>2018</v>
      </c>
      <c r="D139" s="4">
        <f t="shared" si="19"/>
        <v>220</v>
      </c>
      <c r="E139" s="48"/>
      <c r="F139" s="3">
        <f t="shared" si="16"/>
        <v>0</v>
      </c>
      <c r="G139" s="22"/>
      <c r="H139" s="8"/>
      <c r="I139" s="8">
        <v>220</v>
      </c>
      <c r="J139" s="3">
        <v>0</v>
      </c>
      <c r="K139" s="396"/>
      <c r="L139" s="303"/>
    </row>
    <row r="140" spans="1:12" ht="19.5" customHeight="1" thickBot="1">
      <c r="A140" s="362"/>
      <c r="B140" s="393"/>
      <c r="C140" s="50">
        <v>2019</v>
      </c>
      <c r="D140" s="4">
        <f t="shared" si="19"/>
        <v>220</v>
      </c>
      <c r="E140" s="48"/>
      <c r="F140" s="5">
        <f t="shared" si="16"/>
        <v>0</v>
      </c>
      <c r="G140" s="22"/>
      <c r="H140" s="8"/>
      <c r="I140" s="8">
        <v>220</v>
      </c>
      <c r="J140" s="3">
        <v>0</v>
      </c>
      <c r="K140" s="396"/>
      <c r="L140" s="303"/>
    </row>
    <row r="141" spans="1:12" ht="19.5" customHeight="1" thickBot="1">
      <c r="A141" s="362"/>
      <c r="B141" s="393"/>
      <c r="C141" s="51">
        <v>2020</v>
      </c>
      <c r="D141" s="5">
        <f t="shared" si="19"/>
        <v>220</v>
      </c>
      <c r="E141" s="48"/>
      <c r="F141" s="3">
        <f>G141+H141</f>
        <v>0</v>
      </c>
      <c r="G141" s="422"/>
      <c r="H141" s="3"/>
      <c r="I141" s="3">
        <v>220</v>
      </c>
      <c r="J141" s="12">
        <v>0</v>
      </c>
      <c r="K141" s="396"/>
      <c r="L141" s="303"/>
    </row>
    <row r="142" spans="1:12" ht="19.5" customHeight="1" thickBot="1">
      <c r="A142" s="362"/>
      <c r="B142" s="393"/>
      <c r="C142" s="51">
        <v>2021</v>
      </c>
      <c r="D142" s="43">
        <f t="shared" si="19"/>
        <v>220</v>
      </c>
      <c r="E142" s="218"/>
      <c r="F142" s="3">
        <f>G142+H142</f>
        <v>0</v>
      </c>
      <c r="G142" s="49"/>
      <c r="H142" s="3"/>
      <c r="I142" s="3">
        <v>220</v>
      </c>
      <c r="J142" s="12">
        <v>0</v>
      </c>
      <c r="K142" s="396"/>
      <c r="L142" s="303"/>
    </row>
    <row r="143" spans="1:12" ht="19.5" customHeight="1" thickBot="1">
      <c r="A143" s="362"/>
      <c r="B143" s="393"/>
      <c r="C143" s="157">
        <v>2022</v>
      </c>
      <c r="D143" s="43">
        <f t="shared" si="19"/>
        <v>220</v>
      </c>
      <c r="E143" s="46"/>
      <c r="F143" s="36">
        <f t="shared" si="16"/>
        <v>0</v>
      </c>
      <c r="G143" s="191"/>
      <c r="H143" s="5"/>
      <c r="I143" s="5">
        <v>220</v>
      </c>
      <c r="J143" s="3">
        <v>0</v>
      </c>
      <c r="K143" s="396"/>
      <c r="L143" s="304"/>
    </row>
    <row r="144" spans="1:12" ht="19.5" customHeight="1" thickBot="1">
      <c r="A144" s="363"/>
      <c r="B144" s="394"/>
      <c r="C144" s="198">
        <v>2023</v>
      </c>
      <c r="D144" s="264">
        <f t="shared" si="19"/>
        <v>220</v>
      </c>
      <c r="E144" s="202"/>
      <c r="F144" s="57">
        <f t="shared" si="16"/>
        <v>0</v>
      </c>
      <c r="G144" s="200"/>
      <c r="H144" s="199"/>
      <c r="I144" s="199">
        <v>220</v>
      </c>
      <c r="J144" s="3">
        <v>0</v>
      </c>
      <c r="K144" s="397"/>
      <c r="L144" s="161"/>
    </row>
    <row r="145" spans="1:13" s="59" customFormat="1" ht="19.5" customHeight="1" thickBot="1">
      <c r="A145" s="401"/>
      <c r="B145" s="336" t="s">
        <v>25</v>
      </c>
      <c r="C145" s="192">
        <v>2017</v>
      </c>
      <c r="D145" s="193">
        <f>D96+D97+D98+D117+D118+D119+D138</f>
        <v>21116.694000000003</v>
      </c>
      <c r="E145" s="194">
        <f>E96+E97+E98+E117+E118+E119+E138</f>
        <v>0</v>
      </c>
      <c r="F145" s="195">
        <f>G145+H145</f>
        <v>0</v>
      </c>
      <c r="G145" s="196">
        <f>G96+G97+G98+G117+G118+G119+G138</f>
        <v>0</v>
      </c>
      <c r="H145" s="197">
        <f>H96+H97+H98+H117+H118+H119+H138</f>
        <v>0</v>
      </c>
      <c r="I145" s="193">
        <f>I96+I97+I98+I117+I118+I119+I138</f>
        <v>2675.774</v>
      </c>
      <c r="J145" s="193">
        <f>J96+J97+J98+J117+J118+J119+J138</f>
        <v>18440.92</v>
      </c>
      <c r="K145" s="326"/>
      <c r="L145" s="326"/>
      <c r="M145" s="72"/>
    </row>
    <row r="146" spans="1:13" s="59" customFormat="1" ht="19.5" customHeight="1" thickBot="1">
      <c r="A146" s="402"/>
      <c r="B146" s="337"/>
      <c r="C146" s="60">
        <v>2018</v>
      </c>
      <c r="D146" s="61">
        <f>D99+D100+D101+D120+D121+D122+D139</f>
        <v>23092.704</v>
      </c>
      <c r="E146" s="62">
        <f>E99+E100+E101+E120+E121+E122+E139</f>
        <v>0</v>
      </c>
      <c r="F146" s="58">
        <f>G146+H146</f>
        <v>0</v>
      </c>
      <c r="G146" s="63">
        <f>G99+G100+G101+G120+G121+G122+G139</f>
        <v>0</v>
      </c>
      <c r="H146" s="63">
        <f>H99+H100+H101+H120+H121+H122+H139</f>
        <v>0</v>
      </c>
      <c r="I146" s="64">
        <f>I99+I100+I101+I120+I121+I122+I139</f>
        <v>2668.525</v>
      </c>
      <c r="J146" s="64">
        <f>J99+J100+J101+J120+J121+J122+J139</f>
        <v>20424.179</v>
      </c>
      <c r="K146" s="327"/>
      <c r="L146" s="327"/>
      <c r="M146" s="72"/>
    </row>
    <row r="147" spans="1:13" s="59" customFormat="1" ht="19.5" customHeight="1" thickBot="1">
      <c r="A147" s="402"/>
      <c r="B147" s="337"/>
      <c r="C147" s="60">
        <v>2019</v>
      </c>
      <c r="D147" s="61">
        <f>D102+D103+D104+D123+D124+D125+D140</f>
        <v>24317.088</v>
      </c>
      <c r="E147" s="62">
        <f>E102+E103+E104+E123+E124+E125+E140</f>
        <v>0</v>
      </c>
      <c r="F147" s="58">
        <f aca="true" t="shared" si="20" ref="F147:F158">G147+H147</f>
        <v>0</v>
      </c>
      <c r="G147" s="63">
        <f>G102+G103+G104+G123+G124+G125+G140</f>
        <v>0</v>
      </c>
      <c r="H147" s="63">
        <f>H102+H103+H104+H123+H124+H125+H140</f>
        <v>0</v>
      </c>
      <c r="I147" s="64">
        <f>I102+I103+I104+I123+I124+I125+I140</f>
        <v>3691.31</v>
      </c>
      <c r="J147" s="64">
        <f>J102+J103+J104+J123+J124+J125+J140</f>
        <v>20625.778</v>
      </c>
      <c r="K147" s="327"/>
      <c r="L147" s="327"/>
      <c r="M147" s="72"/>
    </row>
    <row r="148" spans="1:13" s="59" customFormat="1" ht="19.5" customHeight="1" thickBot="1">
      <c r="A148" s="402"/>
      <c r="B148" s="337"/>
      <c r="C148" s="65">
        <v>2020</v>
      </c>
      <c r="D148" s="73">
        <f>D141+D126+D105</f>
        <v>23657.088</v>
      </c>
      <c r="E148" s="74">
        <f>E107+E111+E112+E128+E132+E133+E141</f>
        <v>0</v>
      </c>
      <c r="F148" s="58">
        <f>G148+H148</f>
        <v>0</v>
      </c>
      <c r="G148" s="63">
        <f>G107+G111+G112+G128+G132+G133+G141</f>
        <v>0</v>
      </c>
      <c r="H148" s="63">
        <f>H107+H111+H112+H128+H132+H133+H141</f>
        <v>0</v>
      </c>
      <c r="I148" s="66">
        <f>I105+I106+I107+I128+I132+I133+I141</f>
        <v>3031.31</v>
      </c>
      <c r="J148" s="66">
        <f>J107+J111+J112+J128+J132+J133+J141</f>
        <v>20625.778</v>
      </c>
      <c r="K148" s="327"/>
      <c r="L148" s="327"/>
      <c r="M148" s="72"/>
    </row>
    <row r="149" spans="1:13" s="59" customFormat="1" ht="19.5" customHeight="1" thickBot="1">
      <c r="A149" s="402"/>
      <c r="B149" s="337"/>
      <c r="C149" s="65">
        <v>2021</v>
      </c>
      <c r="D149" s="66">
        <f aca="true" t="shared" si="21" ref="D149:J149">D142+D131+D130+D129+D110+D109+D108</f>
        <v>24473.108</v>
      </c>
      <c r="E149" s="66">
        <f t="shared" si="21"/>
        <v>0</v>
      </c>
      <c r="F149" s="66">
        <f t="shared" si="21"/>
        <v>0</v>
      </c>
      <c r="G149" s="66">
        <f t="shared" si="21"/>
        <v>0</v>
      </c>
      <c r="H149" s="66">
        <f t="shared" si="21"/>
        <v>0</v>
      </c>
      <c r="I149" s="66">
        <f t="shared" si="21"/>
        <v>3847.33</v>
      </c>
      <c r="J149" s="66">
        <f t="shared" si="21"/>
        <v>20625.778</v>
      </c>
      <c r="K149" s="327"/>
      <c r="L149" s="327"/>
      <c r="M149" s="72"/>
    </row>
    <row r="150" spans="1:13" s="59" customFormat="1" ht="19.5" customHeight="1" thickBot="1">
      <c r="A150" s="403"/>
      <c r="B150" s="338"/>
      <c r="C150" s="265">
        <v>2022</v>
      </c>
      <c r="D150" s="274">
        <f>D111+D132+D143</f>
        <v>24473.108</v>
      </c>
      <c r="E150" s="275">
        <f>E111+E112+E113+E132+E133+E134+E143</f>
        <v>0</v>
      </c>
      <c r="F150" s="266">
        <f t="shared" si="20"/>
        <v>0</v>
      </c>
      <c r="G150" s="276">
        <f>G111+G112+G113+G132+G133+G134+G143</f>
        <v>0</v>
      </c>
      <c r="H150" s="276">
        <f>H111+H112+H113+H132+H133+H134+H143</f>
        <v>0</v>
      </c>
      <c r="I150" s="277">
        <f>I111+I112+I113+I132+I133+I134+I143</f>
        <v>3847.33</v>
      </c>
      <c r="J150" s="277">
        <f>J111+J112+J113+J132+J133+J134+J143</f>
        <v>20625.778</v>
      </c>
      <c r="K150" s="327"/>
      <c r="L150" s="327"/>
      <c r="M150" s="72"/>
    </row>
    <row r="151" spans="1:13" s="59" customFormat="1" ht="19.5" customHeight="1" thickBot="1">
      <c r="A151" s="155"/>
      <c r="B151" s="203"/>
      <c r="C151" s="267">
        <v>2023</v>
      </c>
      <c r="D151" s="278">
        <f aca="true" t="shared" si="22" ref="D151:J151">D144+D137+D136+D135+D116+D115+D114</f>
        <v>3847.33</v>
      </c>
      <c r="E151" s="278">
        <f t="shared" si="22"/>
        <v>0</v>
      </c>
      <c r="F151" s="278">
        <f t="shared" si="22"/>
        <v>0</v>
      </c>
      <c r="G151" s="278">
        <f t="shared" si="22"/>
        <v>0</v>
      </c>
      <c r="H151" s="278">
        <f t="shared" si="22"/>
        <v>0</v>
      </c>
      <c r="I151" s="278">
        <f t="shared" si="22"/>
        <v>3847.33</v>
      </c>
      <c r="J151" s="278">
        <f t="shared" si="22"/>
        <v>0</v>
      </c>
      <c r="K151" s="327"/>
      <c r="L151" s="327"/>
      <c r="M151" s="72"/>
    </row>
    <row r="152" spans="1:13" s="59" customFormat="1" ht="19.5" customHeight="1" thickBot="1">
      <c r="A152" s="401"/>
      <c r="B152" s="398" t="s">
        <v>19</v>
      </c>
      <c r="C152" s="268" t="s">
        <v>62</v>
      </c>
      <c r="D152" s="279">
        <f>SUM(D153:D159)</f>
        <v>190492.75061000002</v>
      </c>
      <c r="E152" s="279">
        <f aca="true" t="shared" si="23" ref="E152:J152">SUM(E153:E159)</f>
        <v>0</v>
      </c>
      <c r="F152" s="279">
        <f t="shared" si="23"/>
        <v>17953.6</v>
      </c>
      <c r="G152" s="279">
        <f t="shared" si="23"/>
        <v>3250</v>
      </c>
      <c r="H152" s="279">
        <f t="shared" si="23"/>
        <v>14703.6</v>
      </c>
      <c r="I152" s="279">
        <f t="shared" si="23"/>
        <v>48563.642609999995</v>
      </c>
      <c r="J152" s="279">
        <f t="shared" si="23"/>
        <v>123975.50799999997</v>
      </c>
      <c r="K152" s="368"/>
      <c r="L152" s="327"/>
      <c r="M152" s="72"/>
    </row>
    <row r="153" spans="1:13" s="59" customFormat="1" ht="19.5" customHeight="1" thickBot="1">
      <c r="A153" s="402"/>
      <c r="B153" s="399"/>
      <c r="C153" s="269">
        <v>2017</v>
      </c>
      <c r="D153" s="279">
        <f aca="true" t="shared" si="24" ref="D153:E159">D86+D145</f>
        <v>26096.412000000004</v>
      </c>
      <c r="E153" s="276">
        <f t="shared" si="24"/>
        <v>0</v>
      </c>
      <c r="F153" s="280">
        <f t="shared" si="20"/>
        <v>2078</v>
      </c>
      <c r="G153" s="276">
        <f aca="true" t="shared" si="25" ref="G153:J159">G86+G145</f>
        <v>0</v>
      </c>
      <c r="H153" s="276">
        <f t="shared" si="25"/>
        <v>2078</v>
      </c>
      <c r="I153" s="276">
        <f t="shared" si="25"/>
        <v>5577.492</v>
      </c>
      <c r="J153" s="276">
        <f t="shared" si="25"/>
        <v>18440.92</v>
      </c>
      <c r="K153" s="368"/>
      <c r="L153" s="327"/>
      <c r="M153" s="72"/>
    </row>
    <row r="154" spans="1:13" s="59" customFormat="1" ht="19.5" customHeight="1" thickBot="1">
      <c r="A154" s="402"/>
      <c r="B154" s="399"/>
      <c r="C154" s="269">
        <v>2018</v>
      </c>
      <c r="D154" s="281">
        <f t="shared" si="24"/>
        <v>27706.082500000004</v>
      </c>
      <c r="E154" s="282">
        <f t="shared" si="24"/>
        <v>0</v>
      </c>
      <c r="F154" s="280">
        <f t="shared" si="20"/>
        <v>2215</v>
      </c>
      <c r="G154" s="282">
        <f t="shared" si="25"/>
        <v>0</v>
      </c>
      <c r="H154" s="282">
        <f t="shared" si="25"/>
        <v>2215</v>
      </c>
      <c r="I154" s="283">
        <f t="shared" si="25"/>
        <v>5066.9035</v>
      </c>
      <c r="J154" s="282">
        <f t="shared" si="25"/>
        <v>20424.179</v>
      </c>
      <c r="K154" s="368"/>
      <c r="L154" s="327"/>
      <c r="M154" s="72"/>
    </row>
    <row r="155" spans="1:13" s="59" customFormat="1" ht="19.5" customHeight="1" thickBot="1">
      <c r="A155" s="402"/>
      <c r="B155" s="399"/>
      <c r="C155" s="270">
        <v>2019</v>
      </c>
      <c r="D155" s="284">
        <f t="shared" si="24"/>
        <v>33302.22111</v>
      </c>
      <c r="E155" s="283">
        <f t="shared" si="24"/>
        <v>0</v>
      </c>
      <c r="F155" s="280">
        <f t="shared" si="20"/>
        <v>2292</v>
      </c>
      <c r="G155" s="283">
        <f t="shared" si="25"/>
        <v>0</v>
      </c>
      <c r="H155" s="285">
        <f t="shared" si="25"/>
        <v>2292</v>
      </c>
      <c r="I155" s="276">
        <f t="shared" si="25"/>
        <v>7777.14611</v>
      </c>
      <c r="J155" s="286">
        <f t="shared" si="25"/>
        <v>23233.074999999997</v>
      </c>
      <c r="K155" s="368"/>
      <c r="L155" s="327"/>
      <c r="M155" s="72"/>
    </row>
    <row r="156" spans="1:13" s="59" customFormat="1" ht="19.5" customHeight="1" thickBot="1">
      <c r="A156" s="402"/>
      <c r="B156" s="399"/>
      <c r="C156" s="271">
        <v>2020</v>
      </c>
      <c r="D156" s="279">
        <f t="shared" si="24"/>
        <v>33502.437</v>
      </c>
      <c r="E156" s="276">
        <f t="shared" si="24"/>
        <v>0</v>
      </c>
      <c r="F156" s="280">
        <f>G156+H156</f>
        <v>5924.2</v>
      </c>
      <c r="G156" s="276">
        <f t="shared" si="25"/>
        <v>3250</v>
      </c>
      <c r="H156" s="287">
        <f t="shared" si="25"/>
        <v>2674.2</v>
      </c>
      <c r="I156" s="296">
        <f t="shared" si="25"/>
        <v>6952.459000000001</v>
      </c>
      <c r="J156" s="289">
        <f t="shared" si="25"/>
        <v>20625.778</v>
      </c>
      <c r="K156" s="368"/>
      <c r="L156" s="327"/>
      <c r="M156" s="72"/>
    </row>
    <row r="157" spans="1:13" s="59" customFormat="1" ht="19.5" customHeight="1" thickBot="1">
      <c r="A157" s="402"/>
      <c r="B157" s="399"/>
      <c r="C157" s="271">
        <v>2021</v>
      </c>
      <c r="D157" s="279">
        <f t="shared" si="24"/>
        <v>31145.292</v>
      </c>
      <c r="E157" s="276">
        <f t="shared" si="24"/>
        <v>0</v>
      </c>
      <c r="F157" s="280">
        <f>G157+H157</f>
        <v>2720.9</v>
      </c>
      <c r="G157" s="276">
        <f t="shared" si="25"/>
        <v>0</v>
      </c>
      <c r="H157" s="287">
        <f t="shared" si="25"/>
        <v>2720.9</v>
      </c>
      <c r="I157" s="288">
        <f t="shared" si="25"/>
        <v>7798.614</v>
      </c>
      <c r="J157" s="289">
        <f t="shared" si="25"/>
        <v>20625.778</v>
      </c>
      <c r="K157" s="368"/>
      <c r="L157" s="327"/>
      <c r="M157" s="72"/>
    </row>
    <row r="158" spans="1:13" s="59" customFormat="1" ht="19.5" customHeight="1" thickBot="1">
      <c r="A158" s="402"/>
      <c r="B158" s="399"/>
      <c r="C158" s="272">
        <v>2022</v>
      </c>
      <c r="D158" s="290">
        <f t="shared" si="24"/>
        <v>31348.292</v>
      </c>
      <c r="E158" s="291">
        <f t="shared" si="24"/>
        <v>0</v>
      </c>
      <c r="F158" s="292">
        <f t="shared" si="20"/>
        <v>2723.5</v>
      </c>
      <c r="G158" s="291">
        <f t="shared" si="25"/>
        <v>0</v>
      </c>
      <c r="H158" s="293">
        <f t="shared" si="25"/>
        <v>2723.5</v>
      </c>
      <c r="I158" s="294">
        <f t="shared" si="25"/>
        <v>7999.013999999999</v>
      </c>
      <c r="J158" s="295">
        <f t="shared" si="25"/>
        <v>20625.778</v>
      </c>
      <c r="K158" s="369"/>
      <c r="L158" s="328"/>
      <c r="M158" s="72"/>
    </row>
    <row r="159" spans="1:13" s="59" customFormat="1" ht="19.5" customHeight="1" thickBot="1">
      <c r="A159" s="403"/>
      <c r="B159" s="400"/>
      <c r="C159" s="273">
        <v>2023</v>
      </c>
      <c r="D159" s="296">
        <f t="shared" si="24"/>
        <v>7392.013999999999</v>
      </c>
      <c r="E159" s="296">
        <f t="shared" si="24"/>
        <v>0</v>
      </c>
      <c r="F159" s="296">
        <f>F92+F151</f>
        <v>0</v>
      </c>
      <c r="G159" s="296">
        <f t="shared" si="25"/>
        <v>0</v>
      </c>
      <c r="H159" s="296">
        <f t="shared" si="25"/>
        <v>0</v>
      </c>
      <c r="I159" s="296">
        <f t="shared" si="25"/>
        <v>7392.013999999999</v>
      </c>
      <c r="J159" s="297">
        <f t="shared" si="25"/>
        <v>0</v>
      </c>
      <c r="K159" s="298"/>
      <c r="L159" s="299"/>
      <c r="M159" s="72"/>
    </row>
    <row r="160" spans="1:13" s="59" customFormat="1" ht="19.5" customHeight="1">
      <c r="A160" s="204"/>
      <c r="B160" s="205"/>
      <c r="C160" s="206"/>
      <c r="D160" s="207"/>
      <c r="E160" s="208"/>
      <c r="F160" s="209"/>
      <c r="G160" s="208"/>
      <c r="H160" s="208"/>
      <c r="I160" s="210"/>
      <c r="J160" s="210"/>
      <c r="K160" s="211"/>
      <c r="L160" s="211"/>
      <c r="M160" s="72"/>
    </row>
    <row r="161" spans="2:11" ht="16.5" customHeight="1">
      <c r="B161" s="75"/>
      <c r="C161" s="76"/>
      <c r="D161" s="13"/>
      <c r="E161" s="77"/>
      <c r="F161" s="77"/>
      <c r="G161" s="78"/>
      <c r="H161" s="79"/>
      <c r="I161" s="75"/>
      <c r="J161" s="75"/>
      <c r="K161" s="79"/>
    </row>
    <row r="162" spans="2:11" ht="23.25" customHeight="1">
      <c r="B162" s="75"/>
      <c r="C162" s="76"/>
      <c r="D162" s="76"/>
      <c r="E162" s="80"/>
      <c r="F162" s="80"/>
      <c r="G162" s="81"/>
      <c r="H162" s="82"/>
      <c r="I162" s="83"/>
      <c r="J162" s="83"/>
      <c r="K162" s="75"/>
    </row>
    <row r="163" spans="2:11" ht="21">
      <c r="B163" s="75"/>
      <c r="C163" s="76"/>
      <c r="D163" s="76"/>
      <c r="E163" s="80"/>
      <c r="F163" s="80"/>
      <c r="G163" s="81"/>
      <c r="H163" s="84"/>
      <c r="I163" s="75"/>
      <c r="J163" s="75"/>
      <c r="K163" s="75"/>
    </row>
    <row r="164" spans="2:11" ht="27.75" customHeight="1">
      <c r="B164" s="75"/>
      <c r="C164" s="76"/>
      <c r="D164" s="76"/>
      <c r="E164" s="75"/>
      <c r="F164" s="75"/>
      <c r="G164" s="81"/>
      <c r="H164" s="75"/>
      <c r="I164" s="85"/>
      <c r="J164" s="85"/>
      <c r="K164" s="75"/>
    </row>
    <row r="165" spans="2:11" ht="21.75" customHeight="1">
      <c r="B165" s="75"/>
      <c r="C165" s="76"/>
      <c r="D165" s="76"/>
      <c r="E165" s="75"/>
      <c r="F165" s="75"/>
      <c r="G165" s="81"/>
      <c r="H165" s="75"/>
      <c r="I165" s="75"/>
      <c r="J165" s="75"/>
      <c r="K165" s="75"/>
    </row>
    <row r="166" spans="2:11" ht="27.75" customHeight="1">
      <c r="B166" s="75"/>
      <c r="C166" s="86"/>
      <c r="D166" s="76"/>
      <c r="E166" s="75"/>
      <c r="F166" s="75"/>
      <c r="G166" s="81"/>
      <c r="H166" s="84"/>
      <c r="I166" s="75"/>
      <c r="J166" s="75"/>
      <c r="K166" s="75"/>
    </row>
    <row r="167" spans="2:10" ht="21" customHeight="1">
      <c r="B167" s="87"/>
      <c r="C167" s="87"/>
      <c r="D167" s="87"/>
      <c r="E167" s="87"/>
      <c r="F167" s="87"/>
      <c r="G167" s="87"/>
      <c r="H167" s="87"/>
      <c r="I167" s="87"/>
      <c r="J167" s="87"/>
    </row>
  </sheetData>
  <sheetProtection/>
  <mergeCells count="108">
    <mergeCell ref="K81:K85"/>
    <mergeCell ref="B86:B92"/>
    <mergeCell ref="A86:A92"/>
    <mergeCell ref="B28:B34"/>
    <mergeCell ref="A28:A34"/>
    <mergeCell ref="B48:B59"/>
    <mergeCell ref="A48:A59"/>
    <mergeCell ref="C70:C71"/>
    <mergeCell ref="C64:C65"/>
    <mergeCell ref="C62:C63"/>
    <mergeCell ref="B60:B71"/>
    <mergeCell ref="A60:A71"/>
    <mergeCell ref="B78:B85"/>
    <mergeCell ref="A78:A85"/>
    <mergeCell ref="L117:L137"/>
    <mergeCell ref="B138:B144"/>
    <mergeCell ref="A138:A144"/>
    <mergeCell ref="K138:K144"/>
    <mergeCell ref="D135:D137"/>
    <mergeCell ref="B152:B159"/>
    <mergeCell ref="A152:A159"/>
    <mergeCell ref="C135:C137"/>
    <mergeCell ref="A145:A150"/>
    <mergeCell ref="C132:C134"/>
    <mergeCell ref="A96:A116"/>
    <mergeCell ref="B117:B137"/>
    <mergeCell ref="A117:A137"/>
    <mergeCell ref="D114:D116"/>
    <mergeCell ref="C114:C116"/>
    <mergeCell ref="B16:B27"/>
    <mergeCell ref="B35:B47"/>
    <mergeCell ref="A35:A47"/>
    <mergeCell ref="C68:C69"/>
    <mergeCell ref="C66:C67"/>
    <mergeCell ref="L17:L24"/>
    <mergeCell ref="C36:C37"/>
    <mergeCell ref="A4:A8"/>
    <mergeCell ref="A11:A12"/>
    <mergeCell ref="A13:A14"/>
    <mergeCell ref="A16:A27"/>
    <mergeCell ref="K4:K8"/>
    <mergeCell ref="D36:D37"/>
    <mergeCell ref="B10:L10"/>
    <mergeCell ref="L28:L77"/>
    <mergeCell ref="C38:C39"/>
    <mergeCell ref="C40:C41"/>
    <mergeCell ref="K145:K158"/>
    <mergeCell ref="D117:D119"/>
    <mergeCell ref="B94:L94"/>
    <mergeCell ref="C96:C98"/>
    <mergeCell ref="C42:C43"/>
    <mergeCell ref="C44:C45"/>
    <mergeCell ref="C46:C47"/>
    <mergeCell ref="C50:C51"/>
    <mergeCell ref="C52:C53"/>
    <mergeCell ref="D108:D110"/>
    <mergeCell ref="C129:C131"/>
    <mergeCell ref="D129:D131"/>
    <mergeCell ref="A72:A77"/>
    <mergeCell ref="C54:C55"/>
    <mergeCell ref="C56:C57"/>
    <mergeCell ref="D123:D125"/>
    <mergeCell ref="C79:C80"/>
    <mergeCell ref="B96:B116"/>
    <mergeCell ref="D102:D104"/>
    <mergeCell ref="D105:D107"/>
    <mergeCell ref="C102:C104"/>
    <mergeCell ref="D120:D122"/>
    <mergeCell ref="C120:C122"/>
    <mergeCell ref="D111:D113"/>
    <mergeCell ref="L138:L143"/>
    <mergeCell ref="C117:C119"/>
    <mergeCell ref="L96:L113"/>
    <mergeCell ref="C105:C107"/>
    <mergeCell ref="D99:D101"/>
    <mergeCell ref="C108:C110"/>
    <mergeCell ref="D96:D98"/>
    <mergeCell ref="C99:C101"/>
    <mergeCell ref="D132:D134"/>
    <mergeCell ref="C111:C113"/>
    <mergeCell ref="L145:L158"/>
    <mergeCell ref="C123:C125"/>
    <mergeCell ref="C126:C128"/>
    <mergeCell ref="C58:C59"/>
    <mergeCell ref="B145:B150"/>
    <mergeCell ref="B93:L93"/>
    <mergeCell ref="B72:B77"/>
    <mergeCell ref="D79:D80"/>
    <mergeCell ref="L78:L84"/>
    <mergeCell ref="D126:D128"/>
    <mergeCell ref="B11:L12"/>
    <mergeCell ref="I2:L2"/>
    <mergeCell ref="B13:L13"/>
    <mergeCell ref="B14:L14"/>
    <mergeCell ref="E5:E8"/>
    <mergeCell ref="J4:J8"/>
    <mergeCell ref="I5:I8"/>
    <mergeCell ref="G7:H7"/>
    <mergeCell ref="F6:H6"/>
    <mergeCell ref="F7:F8"/>
    <mergeCell ref="D1:L1"/>
    <mergeCell ref="B3:L3"/>
    <mergeCell ref="B4:B8"/>
    <mergeCell ref="C4:C8"/>
    <mergeCell ref="D4:D8"/>
    <mergeCell ref="E4:I4"/>
    <mergeCell ref="L4:L8"/>
    <mergeCell ref="F5:H5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70" r:id="rId1"/>
  <rowBreaks count="4" manualBreakCount="4">
    <brk id="39" max="11" man="1"/>
    <brk id="71" max="11" man="1"/>
    <brk id="92" max="11" man="1"/>
    <brk id="1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2020-09-28T13:34:13Z</cp:lastPrinted>
  <dcterms:created xsi:type="dcterms:W3CDTF">2010-09-22T09:05:38Z</dcterms:created>
  <dcterms:modified xsi:type="dcterms:W3CDTF">2020-09-28T13:36:03Z</dcterms:modified>
  <cp:category/>
  <cp:version/>
  <cp:contentType/>
  <cp:contentStatus/>
</cp:coreProperties>
</file>