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тчет по МП" sheetId="1" r:id="rId1"/>
    <sheet name="Оценка эффективности" sheetId="2" r:id="rId2"/>
  </sheets>
  <definedNames>
    <definedName name="_xlnm.Print_Area" localSheetId="0">'Отчет по МП'!$A$1:$Q$394</definedName>
    <definedName name="_xlnm.Print_Titles" localSheetId="0">'Отчет по МП'!$7:$12</definedName>
    <definedName name="Excel_BuiltIn_Print_Area" localSheetId="0">'Отчет по МП'!$A$1:$Q$394</definedName>
    <definedName name="Excel_BuiltIn_Print_Titles" localSheetId="0">'Отчет по МП'!$7:$12</definedName>
    <definedName name="Excel_BuiltIn__FilterDatabase" localSheetId="0">'Отчет по МП'!$A$12:$Q$394</definedName>
    <definedName name="Print_Titles_0" localSheetId="0">'Отчет по МП'!$7:$12</definedName>
    <definedName name="Print_Titles_0_0" localSheetId="0">'Отчет по МП'!$7:$12</definedName>
    <definedName name="_xlnm_Print_Area" localSheetId="0">'Отчет по МП'!$A$1:$Q$394</definedName>
    <definedName name="_xlnm_Print_Titles" localSheetId="0">'Отчет по МП'!$7:$12</definedName>
  </definedNames>
  <calcPr fullCalcOnLoad="1"/>
</workbook>
</file>

<file path=xl/sharedStrings.xml><?xml version="1.0" encoding="utf-8"?>
<sst xmlns="http://schemas.openxmlformats.org/spreadsheetml/2006/main" count="1967" uniqueCount="1268">
  <si>
    <t>Приложение № 9</t>
  </si>
  <si>
    <t xml:space="preserve">к Пояснительной записке к Отчету об исполнении бюджета </t>
  </si>
  <si>
    <t>ЗАТО г. Радужный Владимирской области за 2023 год</t>
  </si>
  <si>
    <t>Сводный отчет по муниипальным программам (подпрограммам) в разрезе мероприятий и источников финансирования за 2023 год</t>
  </si>
  <si>
    <t>№ п/п</t>
  </si>
  <si>
    <t>Наименование программы/подпрограммы/мероприятия</t>
  </si>
  <si>
    <t>Объём финансирования (тыс.руб.)</t>
  </si>
  <si>
    <t>План, в том числе</t>
  </si>
  <si>
    <t>Исполнение, в том числе</t>
  </si>
  <si>
    <t>Краткий перечень выполненных работ (за отчетный период текущего года), в т.ч. по источникам</t>
  </si>
  <si>
    <t>Субвенции</t>
  </si>
  <si>
    <t>Собственных доходов:</t>
  </si>
  <si>
    <t>Внебюджетные средства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</si>
  <si>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</si>
  <si>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</si>
  <si>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</si>
  <si>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</si>
  <si>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</si>
  <si>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</si>
  <si>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>13</t>
  </si>
  <si>
    <t>14</t>
  </si>
  <si>
    <t>15</t>
  </si>
  <si>
    <t>16</t>
  </si>
  <si>
    <t>17</t>
  </si>
  <si>
    <t>1</t>
  </si>
  <si>
    <t>Муниципальная программа «Развитие муниципальной службы и органов управления на территории ЗАТО г. Радужный Владимирской области»</t>
  </si>
  <si>
    <t>1.1</t>
  </si>
  <si>
    <t>Создание условий для развития муниципальной службы в муниципальном образовании ЗАТО г.Радужный Владимирской области</t>
  </si>
  <si>
    <t>1.1.1</t>
  </si>
  <si>
    <t>Пенсии за выслугу лет лицам, замещающим муниципальные должности и должности муниципальной службы ЗАТО г. Радужный Владимирской области</t>
  </si>
  <si>
    <t>Стимулирование, мотивация, повышение качества работы   муниципальных служащих</t>
  </si>
  <si>
    <t>1.1.2</t>
  </si>
  <si>
    <t>Оказание услуг по производству, выпуску и распространению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</si>
  <si>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Оказаны услуги по производству, выпуску и распространению периодического официального печатного издания администрации ЗАТО г. Радужный Владимирской области «Радуга-информ», размещение информационного материала в «АиФ» и «Владимирские ведомости»</t>
  </si>
  <si>
    <t>1.1.3</t>
  </si>
  <si>
    <t>Обеспечение проведения выборов в органы местного самоуправления</t>
  </si>
  <si>
    <t>Организация проведения выборов</t>
  </si>
  <si>
    <t>1.2</t>
  </si>
  <si>
    <t>Расходы на обеспечение деятельности центров органов местного самоуправления</t>
  </si>
  <si>
    <t>1.2.1</t>
  </si>
  <si>
    <t>Расходы на обеспечение деятельности центров органов местного самоуправления (КУМИ)</t>
  </si>
  <si>
    <t>Затраты на деятельность КУМИ</t>
  </si>
  <si>
    <t>1.2.2</t>
  </si>
  <si>
    <t>Расходы на обеспечение деятельности центров органов местного самоуправления (ФУ)</t>
  </si>
  <si>
    <t>Затраты на деятельность ФУ</t>
  </si>
  <si>
    <t>1.2.3</t>
  </si>
  <si>
    <t>Расходы на обеспечение деятельности центров органов местного самоуправления (Администрация)</t>
  </si>
  <si>
    <t>Затраты на деятельность Администрации</t>
  </si>
  <si>
    <t>1.3</t>
  </si>
  <si>
    <t>Создание условий для эффективного содержания административных зданий</t>
  </si>
  <si>
    <t>1.3.1</t>
  </si>
  <si>
    <t>Обеспечение эффективного содержания и эксплуатации административного здания</t>
  </si>
  <si>
    <t>Затраты на деятельность МКУ «УАЗ»</t>
  </si>
  <si>
    <t>1.3.2</t>
  </si>
  <si>
    <t>Приобретение автотранспорта и расходы на подготовку к эксплуатации, приобретение оборудования (шлагбаумы)</t>
  </si>
  <si>
    <t xml:space="preserve">Покупка  легкового автомобиля Lada Vesta Cross </t>
  </si>
  <si>
    <t>2</t>
  </si>
  <si>
    <t>Муниципальная программа «Содействие развитию малого и среднего предпринимательства на территории ЗАТО г. Радужный Владимирской области»</t>
  </si>
  <si>
    <t>2.1</t>
  </si>
  <si>
    <t>Проведение смотров-конкурсов предприятий малого и среднего бизнеса</t>
  </si>
  <si>
    <t>Проведен конкурс среди субъектов малого и среднего предпринимательства, осуществляющих свою деятельность на территории ЗАТО г. Радужный Владимирской области, на лучшее новогоднее оформление фасадов зданий, входных зон и прилегающих территорий</t>
  </si>
  <si>
    <t>3</t>
  </si>
  <si>
    <t>Муниципальная программа «Обеспечение общественного порядка и профилактики правонарушений на территории ЗАТО г. Радужный Владимирской области»</t>
  </si>
  <si>
    <t>3.1</t>
  </si>
  <si>
    <r>
      <rPr>
        <b/>
        <sz val="12"/>
        <color indexed="8"/>
        <rFont val="Times New Roman"/>
        <family val="1"/>
      </rPr>
      <t>Подпрограмма «</t>
    </r>
    <r>
      <rPr>
        <sz val="13"/>
        <color indexed="8"/>
        <rFont val="Times New Roman"/>
        <family val="1"/>
      </rPr>
      <t xml:space="preserve">Профилактика дорожно-транспортного травматизма </t>
    </r>
    <r>
      <rPr>
        <b/>
        <sz val="12"/>
        <color indexed="8"/>
        <rFont val="Times New Roman"/>
        <family val="1"/>
      </rPr>
      <t>на территории ЗАТО г.Радужный Владимирской области»</t>
    </r>
  </si>
  <si>
    <t>3.1.1</t>
  </si>
  <si>
    <t>Обеспечение образовательных организаций средствами обучения правилам дорожного движения (Приобретение мобильного автогородка  в  в МБОУ СОШ №1)</t>
  </si>
  <si>
    <t>С целью обеспечения образовательных организаций средствами обучения правилам дорожного движения в МБОУ СОШ №1 приобретен универсальный автогородок «ПРО мини».</t>
  </si>
  <si>
    <t>4</t>
  </si>
  <si>
    <t>Муниципальная программа «Землеустройство,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ЗАТО г.Радужный Владимирской области»</t>
  </si>
  <si>
    <t>4.1</t>
  </si>
  <si>
    <t>Подпрограмма «Землеустройство, использование и охрана земель на территории ЗАТО г. Радужный Владимирской области»</t>
  </si>
  <si>
    <t>4.1.1</t>
  </si>
  <si>
    <t>Межевание земель с целью образования новых и упорядочения существующих объектов землеустройства</t>
  </si>
  <si>
    <t>Кадастровые работы по уточнению границ 10-ти земельных участков</t>
  </si>
  <si>
    <t>4.1.2</t>
  </si>
  <si>
    <t>Оценка рыночной стоимости земельных участков</t>
  </si>
  <si>
    <t xml:space="preserve"> Оценка рыночной стоимости имущественного права пользования в отношении 1-го земельного участка</t>
  </si>
  <si>
    <t>4.1.3</t>
  </si>
  <si>
    <t>Приобретение оборудования, технических средств, комплектующих к компьютерной и оргтехнике, расходных материалов, переферийного и компьютерного оборудования, ремонт компьютерной техники</t>
  </si>
  <si>
    <t>Технологическое сопровождение программного продукта «Пифагор: Управление арендой земельных участков»; Приобретение комплектующих к компьютерной и оргтехники.</t>
  </si>
  <si>
    <t>4.1.4</t>
  </si>
  <si>
    <t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услуги, услуги поверки (калибровки) средства измерения)</t>
  </si>
  <si>
    <t>Поверка (калибровка) средства измерения – рулетки измерительной ЭНКОР (0-50 м).</t>
  </si>
  <si>
    <t>4.2</t>
  </si>
  <si>
    <t>Подпрограмма «Оценка недвижимости, признание прав и регулирование отношений по муниципальной собственности на территории ЗАТО г. Радужный Владимирской области»</t>
  </si>
  <si>
    <t>4.2.1</t>
  </si>
  <si>
    <t>Техническая инвентаризация и паспортизация объектов муниципальной собственности</t>
  </si>
  <si>
    <t>Кадастровые работы в отношении одного жилого помещения.</t>
  </si>
  <si>
    <t>4.2.2</t>
  </si>
  <si>
    <t>Рыночная оценка имущества</t>
  </si>
  <si>
    <t>1. Рыночная оценка имущественного права пользования в отношении 144-х объектов муниципальной собственности; 2. Оценка рыночной стоимости 6-ти объектов муниципальной собственности</t>
  </si>
  <si>
    <t>5</t>
  </si>
  <si>
    <t>Муниципальная программа «Информатизация на территории ЗАТО г. Радужный Владимирской области»</t>
  </si>
  <si>
    <t>5.1</t>
  </si>
  <si>
    <t>Развитие и обеспечение функционирования муниципального сегмента СМЭВ</t>
  </si>
  <si>
    <t>Обеспечение функционирования муниципального сегмента СМЭВ</t>
  </si>
  <si>
    <t>5.2</t>
  </si>
  <si>
    <t>Развитие и техническая поддержка официального сайта органов местного самоуправления</t>
  </si>
  <si>
    <t>Поддержка функционирования официального сайта</t>
  </si>
  <si>
    <t>5.3</t>
  </si>
  <si>
    <t>Приобретение и сопровождение лицензионного общесистемного и прикладного программного обеспечения</t>
  </si>
  <si>
    <t>Покупка и продление программного обеспечения</t>
  </si>
  <si>
    <t>5.4</t>
  </si>
  <si>
    <t>Приобретение, обновление и содержание средств вычислительной, периферийной техники и средств связи</t>
  </si>
  <si>
    <t>Покупка и ремонт компьютерного оборудования, расходные материалы</t>
  </si>
  <si>
    <t>5.5</t>
  </si>
  <si>
    <t>Обеспечение справочно-правовой поддержки органов местного самоуправления</t>
  </si>
  <si>
    <r>
      <rPr>
        <sz val="12"/>
        <color indexed="8"/>
        <rFont val="Times New Roman"/>
        <family val="1"/>
      </rPr>
      <t xml:space="preserve"> Справочно-правовой поддержки органов местного самоуправления (</t>
    </r>
    <r>
      <rPr>
        <sz val="12"/>
        <color indexed="8"/>
        <rFont val="Times New Roman"/>
        <family val="1"/>
      </rPr>
      <t>Консультант)</t>
    </r>
  </si>
  <si>
    <t>5.6</t>
  </si>
  <si>
    <t>Обеспечение средствами связи городских служб и служб администрации</t>
  </si>
  <si>
    <t>Средства связи, в т.ч. телефонная связь</t>
  </si>
  <si>
    <t>5.7</t>
  </si>
  <si>
    <t>Обеспечение доступа органов местного самоуправления к сети Интернет</t>
  </si>
  <si>
    <t>Предоставлен доступ к сети Интернет</t>
  </si>
  <si>
    <t>5.8</t>
  </si>
  <si>
    <t>Приобретение оборудования и программного обеспечения для обеспечения информационной безопасности, аттестации информационных систем и автоматизированных рабочих мест</t>
  </si>
  <si>
    <t>Проведена аттестация и защита ИСПДн</t>
  </si>
  <si>
    <t>6</t>
  </si>
  <si>
    <t>Отчет о реализации муниципальной программы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области»</t>
  </si>
  <si>
    <t>6.1</t>
  </si>
  <si>
    <t>Подпрограмма «Совершенствование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 ЗАТО г. Радужный Владимирской области»</t>
  </si>
  <si>
    <t>6.1.1</t>
  </si>
  <si>
    <t>Совершенствование и развитие гражданской обороны, защиты населения и территории, обеспечение пожарной безопасности людей на водных объектах</t>
  </si>
  <si>
    <t>6.1.1.1</t>
  </si>
  <si>
    <t>Обучение должностных лиц по ГО и РСЧС на курсах повышения квалификации в ГБОУДОВО "УМЦ ГОЧС Владимирской области"</t>
  </si>
  <si>
    <t>Проведено обучение должностных лиц по ГО и РСЧС на курсах повышения квалификации в ГБОУДОВО "УМЦ ГОЧС Владимирской области"</t>
  </si>
  <si>
    <t>6.1.2</t>
  </si>
  <si>
    <t>Организация работ по недопущению и ликвидации чрезвычайных ситуаций</t>
  </si>
  <si>
    <t>6.1.2.1</t>
  </si>
  <si>
    <t>Поддержание в рабочем состоянии резервной электрической станции: Содержание и обслуживание автономной газодизельной тепло-электростанции на территории ЗАТО г. Радужный Владимирской области</t>
  </si>
  <si>
    <t xml:space="preserve">Содержалась и обслуживалась автономная газодизельная тепло-электростанция </t>
  </si>
  <si>
    <t>6.1.2.2</t>
  </si>
  <si>
    <t>Ремонт канализационного коллектора, расположенного в 3 квартале (от многоквартирного дома № 22 вдоль многоквартирного дома № 21 в 3 квартале)</t>
  </si>
  <si>
    <t>Проведен ремонт канализационного коллектора, расположенного в 3 квартале (от многоквартирного дома № 22 вдоль многоквартирного дома № 21 в 3 квартале)</t>
  </si>
  <si>
    <t>6.1.2.3</t>
  </si>
  <si>
    <t>Фонд оплаты труда сформирован согласно штатного расписания  (ЕДДС)</t>
  </si>
  <si>
    <t>Расходы на беспечение деятельности муниципальных учреждений обеспечивающих выполнение мероприятий в области защиты населения и территорий от ЧС</t>
  </si>
  <si>
    <t>6.1.2.4</t>
  </si>
  <si>
    <t>Уплата страховых взносов 30,2% от Фонда оплаты труда (Вторая часть "Налогового Кодекса РФ")</t>
  </si>
  <si>
    <t>6.1.2.5</t>
  </si>
  <si>
    <t>Услуги связи (по установленному нормативу)</t>
  </si>
  <si>
    <t>6.1.2.6</t>
  </si>
  <si>
    <t xml:space="preserve"> Работы, услуги по содержанию имущества (по установленному нормативу)</t>
  </si>
  <si>
    <t>6.1.2.7.</t>
  </si>
  <si>
    <t>Увеличение стоимости материальных запасов ( по установленному нормативу)</t>
  </si>
  <si>
    <t>6.1.2.8</t>
  </si>
  <si>
    <t>Расходные материалы для компьютерной техники</t>
  </si>
  <si>
    <t>6.1.2.9</t>
  </si>
  <si>
    <t>Увеличение стоимости основных средств (по установленному нормативу)</t>
  </si>
  <si>
    <t>6.1.3</t>
  </si>
  <si>
    <t>Организация мероприятий по гражданской обороне</t>
  </si>
  <si>
    <t>6.1.3.1</t>
  </si>
  <si>
    <t xml:space="preserve">Фонд оплаты труда сформирован согласно штатного расписания </t>
  </si>
  <si>
    <t>Обеспечена деятельность МКУ "ГОиЧС ЗАТО г. Радужный"</t>
  </si>
  <si>
    <t>6.1.3.2</t>
  </si>
  <si>
    <t xml:space="preserve"> Уплата страховых взносов 30,2% от Фонда оплаты труда (Вторая часть "Налогового Кодекса РФ")</t>
  </si>
  <si>
    <t xml:space="preserve"> Произведена оплата страховых взносов 30,2% от Фонда оплаты труда </t>
  </si>
  <si>
    <t>6.1.3.3</t>
  </si>
  <si>
    <t xml:space="preserve">Услуги телефонной, факсимильной, сотовой связи, радиосвязи, Интернет-провайдеров </t>
  </si>
  <si>
    <t xml:space="preserve">Произведена оплата услуг телефонной, факсимильной, сотовой связи, радиосвязи,    Интернет-провайдеров         </t>
  </si>
  <si>
    <t>6.1.3.4</t>
  </si>
  <si>
    <t>Работы, услуги по содержанию имущества (по установленному нормативу):</t>
  </si>
  <si>
    <t>-</t>
  </si>
  <si>
    <t xml:space="preserve">эксплуатационно-техническое обслуживание системы связи и оповещения </t>
  </si>
  <si>
    <t xml:space="preserve"> Произведена оплата за обслуживание системы связи и оповещения</t>
  </si>
  <si>
    <t xml:space="preserve">обслуживание линейных сооружений радиотрансляционной уличной сети </t>
  </si>
  <si>
    <t xml:space="preserve">Произведена оплата за обслуживание линейных сооружений радиотрансляционной уличной сети  уличной РТСУ </t>
  </si>
  <si>
    <t>6.1.3.5</t>
  </si>
  <si>
    <t>Прочие работы, услуги (по установленным нормативам):</t>
  </si>
  <si>
    <t xml:space="preserve">предоставление комплекса ресурсов для размещения технологического оборудования средств оповещения </t>
  </si>
  <si>
    <t xml:space="preserve">Произведена оплата за предоставление комплекса ресурсов для размещения технологического оборудования </t>
  </si>
  <si>
    <t>программное обеспечение: Антивирусная программа 2 шт.4000; Сбис 6000, сервисное обслуживание системы 1С</t>
  </si>
  <si>
    <t>Приобретено програмное обес-печение: Антивирусная програм-ма   2 шт.4000; Сбис 6000, сервисное обслуживание системы 1С</t>
  </si>
  <si>
    <t>передача на хранение и оперативное использование расходных материалов и имущества, приобретенных в качестве пополняемого резерва на случай ЧС.</t>
  </si>
  <si>
    <t>Произведена оплата за хранение  расходных материалов и имущества, приобретенных в качестве пополняемого резерва на случай ЧС.</t>
  </si>
  <si>
    <t>6.1.3.6</t>
  </si>
  <si>
    <t>Увеличение стоимости материальных запасов ( по установленному лимиту):</t>
  </si>
  <si>
    <t>приобретение канцелярских товаров (ручки, стержни, бумага писчая, бумага для множительных работ)</t>
  </si>
  <si>
    <t xml:space="preserve"> Приобретены канцелярские товары (ручки, стержни, бумага писчая, бумага для множительных работ)</t>
  </si>
  <si>
    <t xml:space="preserve">расходные материалы для компьютепной техники </t>
  </si>
  <si>
    <t>6.2</t>
  </si>
  <si>
    <t>Подпрограмма «Безопасный город» на территории ЗАТО г. Радужный Владимирской области</t>
  </si>
  <si>
    <t>6.2.1</t>
  </si>
  <si>
    <t>Сбор, обработка и консолидация данных о текущей обстановке в ЗАТО г. Радужный, получаемых из различных источников информации (систем мониторинга и контроля, оконечных устройств, дежурно-диспетчерских служб, голосовых и текстовых сообщений от населения и организаций)</t>
  </si>
  <si>
    <t>6.2.1.1</t>
  </si>
  <si>
    <t>Абонентская плата за каналы подключения КТСО П-166 в единую систему оповещения области (предоставление в пользование аналогового внутризонового канала связи (ТЧ)</t>
  </si>
  <si>
    <t>Произведена абонентская плата каналов связи</t>
  </si>
  <si>
    <t>6.2.1.2</t>
  </si>
  <si>
    <t xml:space="preserve">Предоставление в пользование пар металлических жил кабеля (прямые провода -2, канал ТЧ) </t>
  </si>
  <si>
    <t>Произведена оплата каналов связи</t>
  </si>
  <si>
    <t>6.2.1.3</t>
  </si>
  <si>
    <t>Реализация мероприятий по построению (развитию) и внедрению АПК "Безопасный город" на территории ЗАТО г. Радужный, в том числе:</t>
  </si>
  <si>
    <t>абонентская плата в месяц за канал VPN, в зависимости от скорости (1024 Кбит/с) (основной канал + резервный)</t>
  </si>
  <si>
    <t>Произведена абонентская плата за канал VPN</t>
  </si>
  <si>
    <t>6.2.3</t>
  </si>
  <si>
    <t>Интеграция существующих и перспективных федеральных, региональных и муниципальных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(видеокамер, датчиков, гидропостов и т.д. и комплекса средств автоматизации (далее КСА) муниципального и регионального уровней</t>
  </si>
  <si>
    <t>6.2.3.1</t>
  </si>
  <si>
    <t xml:space="preserve">Аренда каналов связи </t>
  </si>
  <si>
    <t xml:space="preserve">Произведена оплата аренды каналов связи </t>
  </si>
  <si>
    <t>6.2.3.2</t>
  </si>
  <si>
    <t xml:space="preserve"> Монтаж и  подключение СВН  "Торговая площадь"</t>
  </si>
  <si>
    <t>6.2.3.3</t>
  </si>
  <si>
    <t xml:space="preserve"> Монтаж и подключение СВН «Въезд в жилую зону: перекресток 1 квартал, дом 1»</t>
  </si>
  <si>
    <t>6.2.3.4</t>
  </si>
  <si>
    <t>Видеонаблюдение АПК «Безопасный город"</t>
  </si>
  <si>
    <t>Произведена оплата  работы системы Видеонаблюдение АПК «Безопасный город"</t>
  </si>
  <si>
    <t>7</t>
  </si>
  <si>
    <t>Муниципальная программа «Обеспечение доступным и комфортным жильем населения на территории ЗАТО г.Радужный Владимирской области»</t>
  </si>
  <si>
    <t>7.1</t>
  </si>
  <si>
    <t>Подпрограмма «Обеспечение территории ЗАТО г. Радужный Владимирской области документацией для осуществления градостроительной деятельности»</t>
  </si>
  <si>
    <t>7.1.1</t>
  </si>
  <si>
    <t>Разработка проекта межевания территории 7/3 квартала г. Радужный Владимирской области</t>
  </si>
  <si>
    <t xml:space="preserve">Выполнен проект межевания территории 7/3 квартала </t>
  </si>
  <si>
    <t>7.2</t>
  </si>
  <si>
    <t>Подпрограмма «Стимулирование развития жилищного строительства на территории ЗАТО г. Радужный Владимирской области»</t>
  </si>
  <si>
    <t>7.3</t>
  </si>
  <si>
    <t>Подпрограмма «Обеспечение жильем многодетных семей на территории ЗАТО г. Радужный Владимирской области»</t>
  </si>
  <si>
    <t>7.3.1</t>
  </si>
  <si>
    <t xml:space="preserve">Предоставление многодетным семьям социальных выплат на строительство индивидуального жилого дома </t>
  </si>
  <si>
    <t>Предоставлена социальная выплата на строительство индивидуального жилого дома 1 многодетной семье</t>
  </si>
  <si>
    <t>7.4</t>
  </si>
  <si>
    <t>Подпрограмма «Создание условий для обеспечения доступным и комфортным жильем отдельных категорий граждан на территории ЗАТО г.Радужный Владимирской области, установленных законодательством»</t>
  </si>
  <si>
    <t>7.4.1</t>
  </si>
  <si>
    <t>Перечисление гражданам социальной выплаты (обеспечение жильем ветеранов, инвалидов и семей, имеющих детей-инвалидов)</t>
  </si>
  <si>
    <t>Предоставлена социальная помощь 1 семье</t>
  </si>
  <si>
    <t>7.5</t>
  </si>
  <si>
    <t>Подпрограмма «Социальное жилье на территории ЗАТО г.Радужный Владимирской области»</t>
  </si>
  <si>
    <t>7.5.1</t>
  </si>
  <si>
    <t>Приобретение благоустроенных жилых помещений (квартир) во вновь построенных домах  и на вторичном рынке для обеспечения жильем  граждан, признанных в установленном порядке нуждающимися в жилых помещениях на территории ЗАТО г. Радужный Владимирской области</t>
  </si>
  <si>
    <t>Приобретено 8 квартир для семей, признанных в установленном порядке  нуждающимися в  жилых помещениях</t>
  </si>
  <si>
    <t>7.6</t>
  </si>
  <si>
    <t>Подпрограмма «Обеспечение жильем молодых семей на территории ЗАТО г.Радужный Владимирской области»</t>
  </si>
  <si>
    <t>7.6.1</t>
  </si>
  <si>
    <t>Предоставление молодым семьям социальных выплат на приобретение жилья</t>
  </si>
  <si>
    <t>На приобретение жилья 1-ой молодой семье предоставлена социальная выплата</t>
  </si>
  <si>
    <t>8</t>
  </si>
  <si>
    <t>Муниципальная программа «Энергосбережение и повышение надежности энергоснабжения в топливно-энергетическом комплексе на территории ЗАТО г.Радужный Владимирской области»</t>
  </si>
  <si>
    <t>8.1</t>
  </si>
  <si>
    <t>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</si>
  <si>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Произведена поверка счетчиков воды (21 шт.) и установка счетчиков воды (12 шт.)</t>
  </si>
  <si>
    <t>8.2</t>
  </si>
  <si>
    <t>Финансирование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</si>
  <si>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Капитальные ремонты объектов теплоснабжения</t>
  </si>
  <si>
    <t>8.3</t>
  </si>
  <si>
    <t>Финансирование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</si>
  <si>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>Капитальные ремонты объектов водоснабжения</t>
  </si>
  <si>
    <t>8.4</t>
  </si>
  <si>
    <t>Прокладка резервного кабеля 0,4 кВ от ТП 17-1 до здания КПП</t>
  </si>
  <si>
    <t>Разработка проектно-сметная документация на прокладку резервного кабеля 0,4 кВ от ТП 17-1 до здания КПП</t>
  </si>
  <si>
    <t>9</t>
  </si>
  <si>
    <t>Муниципальная программа «Жилищно-коммунальный комплекс на территории ЗАТО г. Радужный Владимирской области»</t>
  </si>
  <si>
    <t>9.1</t>
  </si>
  <si>
    <t>Подпрограмма «Развитие жилищно-коммунального комплекса на территории ЗАТО г. Радужный Владимирской области»</t>
  </si>
  <si>
    <t>9.1.1</t>
  </si>
  <si>
    <t>Содержание, обслуживание,  ремонт, модернизация объектов жилого фонда</t>
  </si>
  <si>
    <t>9.1.1.1</t>
  </si>
  <si>
    <t>Обслуживание системы пожарной сигнализации в муниципальных общежитиях</t>
  </si>
  <si>
    <t>Заключен контракт на обслуживание системы пожарной сигнализации в муниципальных общежитиях</t>
  </si>
  <si>
    <t>9.1.1.2</t>
  </si>
  <si>
    <t xml:space="preserve">Модернизация пожарной сигнализации в муниципальных общежитиях в том числе проектные работы </t>
  </si>
  <si>
    <t>9.1.1.3</t>
  </si>
  <si>
    <t>Мониторинг систем пожарной безопасности объектов, охрана объектов</t>
  </si>
  <si>
    <t>Мониторинг систем пожарной безопасности объектов Охрана социально-реабилитационного центра для несовершеннолетних</t>
  </si>
  <si>
    <t>9.1.1.4</t>
  </si>
  <si>
    <t xml:space="preserve">Взносы на ремонт общего имущества многоквартирных домов в части муниципального жилья </t>
  </si>
  <si>
    <t>Произведены взносы на ремонт общего имущества многоквартирных домов в части муниципального жилья (605 помещений, площадь помещений 28,6 тыс. кв. м)</t>
  </si>
  <si>
    <t>9.1.1.5</t>
  </si>
  <si>
    <t>Средства на обеспечение незаселенных муниципальных помещений коммунальными услугами (теплоснабжение)</t>
  </si>
  <si>
    <t>Оплачены коммунальные услуги за муниципальные помещения</t>
  </si>
  <si>
    <t>9.1.1.6</t>
  </si>
  <si>
    <t>Приобретение мебели для муниципального общежития</t>
  </si>
  <si>
    <t>Приобретена мебель для 2-х блоков общежития</t>
  </si>
  <si>
    <t>9.1.1.7</t>
  </si>
  <si>
    <t xml:space="preserve">Замена стояков горячего, холодного водоснабжения, канализации и санитарно-технические работы в муниципальных квартирах многоквартирных домов (текущий ремонт внутренних инженерных сетей)
</t>
  </si>
  <si>
    <t>9.1.1.8</t>
  </si>
  <si>
    <t>Замена, ремонт газовых и электрических плит в муниципальных квартирах</t>
  </si>
  <si>
    <t>9.1.1.9</t>
  </si>
  <si>
    <t xml:space="preserve">Замена оконных, оконно-балконных и дверных блоков в муниципальных общежитиях </t>
  </si>
  <si>
    <t>Произведена замена оконных, оконно-балконных и дверных блоков в муниципальных общежитиях</t>
  </si>
  <si>
    <t>9.1.1.10</t>
  </si>
  <si>
    <t>Текущий ремонт ограждений балконов в муниципальных общежитиях (2023 — текущий ремонт ограждений балконов в общежитие №1 (левое крыло)</t>
  </si>
  <si>
    <t>Произведен ремонт ограждений балконов в муниципальных общежитиях</t>
  </si>
  <si>
    <t>9.1.2</t>
  </si>
  <si>
    <t>Обслуживание, содержание, ремонт, модернизация объектов коммунального хозяйства</t>
  </si>
  <si>
    <t>9.1.2.1</t>
  </si>
  <si>
    <t>Обслуживание, периодическая поверка и ремонт узлов учета тепловой энергии и воды на вводах в город</t>
  </si>
  <si>
    <t>Обслуживание, периодическая поверка и ремонт узлов учета тепловой энергии и воды на вводах в город, замена оборудования</t>
  </si>
  <si>
    <t>9.1.2.2</t>
  </si>
  <si>
    <t>Услуги по диспетчеризации работы узлов учета тепловой энергии, холодной и горячей воды, установленных на вводах в город, в многоквартирных домах, на объектах социально-культурного назначения</t>
  </si>
  <si>
    <t>Заключен контракт на оказание услуг</t>
  </si>
  <si>
    <t>9.1.3</t>
  </si>
  <si>
    <t>Обеспечение финансовой стабильности жилищно-коммунального комплекса</t>
  </si>
  <si>
    <t>9.1.3.1</t>
  </si>
  <si>
    <t>Средства для внесения управляющим организациям за содержание и ремонт муниципальных помещений жилого фонда (разница в тарифах, муниц доля текущю ремонта, содержание незаселенных помещений, дезинсекция муниц. помещений)</t>
  </si>
  <si>
    <t>Перечислены средства для внесения управляющим организациям за содержание и ремонт муниципальных помещений жилого фонда</t>
  </si>
  <si>
    <t>9.1.3.2</t>
  </si>
  <si>
    <t>Средства на предоставление управляющей организации субсидии на возмещение финансового обеспечения затрат от оказания коммунальной услуги по горячему водоснабжению</t>
  </si>
  <si>
    <t>Перечислена субсидия в МУП «ЖКХ» на возмещение финансового обеспечения затрат от оказания коммунальной услуги по горячему водоснабжению</t>
  </si>
  <si>
    <t>9.1.4</t>
  </si>
  <si>
    <t>Предупреждение чрезвычайных ситуаций на территории города</t>
  </si>
  <si>
    <t>9.1.4.1</t>
  </si>
  <si>
    <t>Обслуживание и ремонт городской системы видеонаблюдения и системы видеонаблюдения в здании администрации</t>
  </si>
  <si>
    <t>Заключен контракт на обслуживание городской системы видеонаблюдения и системы видеонаблюдения в здании администрации</t>
  </si>
  <si>
    <t>9.1.5</t>
  </si>
  <si>
    <t>Обеспечение финансовой стабильности  предприятий бытового облуживания</t>
  </si>
  <si>
    <t>9.1.5.1</t>
  </si>
  <si>
    <t>Обслуживание городских бань</t>
  </si>
  <si>
    <t>Заключен контракт на обслуживание городских бань</t>
  </si>
  <si>
    <t>9.1.5.2</t>
  </si>
  <si>
    <t>Ремонт  здания городских бань (2023г -женское отделение)</t>
  </si>
  <si>
    <t>Ремонт женского отделения городских бань</t>
  </si>
  <si>
    <t>9.1.6</t>
  </si>
  <si>
    <t xml:space="preserve">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 </t>
  </si>
  <si>
    <t>9.1.6.1</t>
  </si>
  <si>
    <t>Содержание и обслуживание городского кладбища традиционного захоронения</t>
  </si>
  <si>
    <t>Заключен контракт на содержание и обслуживание городского кладбища традиционного захоронения</t>
  </si>
  <si>
    <t>9.1.6.2</t>
  </si>
  <si>
    <t>Устройство контейнерной площадки</t>
  </si>
  <si>
    <t>9.1.7</t>
  </si>
  <si>
    <t>Приведение в нормативное состояние административных зданий</t>
  </si>
  <si>
    <t>9.1.7.1</t>
  </si>
  <si>
    <t xml:space="preserve">Ремонт в административных зданиях </t>
  </si>
  <si>
    <t>Ремонт крыльца и кровли здания администрации города</t>
  </si>
  <si>
    <t>9.1.8</t>
  </si>
  <si>
    <t>Реализации программы капитального ремонта общего имущества в многоквартирных домах на территории  ЗАТО г. Радужный Владимирской области</t>
  </si>
  <si>
    <t>9.1.9</t>
  </si>
  <si>
    <t xml:space="preserve">Организация  выполнения работ, необходимых для надлежащего содержания и безопасной эксплуатации муниципальных объектов </t>
  </si>
  <si>
    <t>9.1.9.1</t>
  </si>
  <si>
    <t>Фонд заработной платы, в т.ч. пособия, компенсации и иные социальные выплаты гражданам</t>
  </si>
  <si>
    <t>Затраты на деятельность МКУ «ГКМХ»</t>
  </si>
  <si>
    <t>9.1.9.2</t>
  </si>
  <si>
    <t>Начисления на оплату труда ( 30,2%)</t>
  </si>
  <si>
    <t>9.1.9.3</t>
  </si>
  <si>
    <t xml:space="preserve">Командировочные расходы </t>
  </si>
  <si>
    <t>9.1.9.4</t>
  </si>
  <si>
    <t>Услуги связи</t>
  </si>
  <si>
    <t>9.1.9.5</t>
  </si>
  <si>
    <t>Работы, услуги по содержанию имущества</t>
  </si>
  <si>
    <t>9.1.9.6</t>
  </si>
  <si>
    <t xml:space="preserve">Прочие работы, услуги </t>
  </si>
  <si>
    <t>9.1.9.7</t>
  </si>
  <si>
    <t>Страхование СРО</t>
  </si>
  <si>
    <t>9.1.9.8</t>
  </si>
  <si>
    <t xml:space="preserve">Увеличение стоимости материальных запасов </t>
  </si>
  <si>
    <t>9.1.9.9</t>
  </si>
  <si>
    <t>Увеличение стоимости основных средств</t>
  </si>
  <si>
    <t>9.1.9.10</t>
  </si>
  <si>
    <t>Налоги, госпошлины, взносы СРО</t>
  </si>
  <si>
    <t>9.2</t>
  </si>
  <si>
    <t>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 Владимирской области"</t>
  </si>
  <si>
    <t>9.3</t>
  </si>
  <si>
    <t>Финансовое оздоровление муниципальных унитарных предприятий, учредителем которых является администрация ЗАТО г. Радужный Владимирской области</t>
  </si>
  <si>
    <t>9.3.1</t>
  </si>
  <si>
    <t>Обеспечение финансовой устойчивости муниципальных унитарных предприятий ЗАТО г. Радужный Владимирской области</t>
  </si>
  <si>
    <t>9.3.2</t>
  </si>
  <si>
    <t>Предупреждение кризисной ситуации в муниципальных унитарных предприятиях  ЗАТО г. Радужный Владимирской области в связи   с объявленной пандемией   коронавирусной инфекции COVID-19</t>
  </si>
  <si>
    <t>10</t>
  </si>
  <si>
    <t>Муниципальная программа «Охрана окружающей среды на территории ЗАТО г. Радужный Владимирской области»</t>
  </si>
  <si>
    <t>10.1</t>
  </si>
  <si>
    <t>Подпрограмма «Городские леса на территории ЗАТО г. Радужный Владимирской области»</t>
  </si>
  <si>
    <t>10.1.1</t>
  </si>
  <si>
    <t>Охрана лесов и водных источников</t>
  </si>
  <si>
    <t>10.1.1.1</t>
  </si>
  <si>
    <t>Гигиеническая экспертиза воды из родников</t>
  </si>
  <si>
    <t>Произведена гигиеническая экспертиза воды из 7 родников</t>
  </si>
  <si>
    <t>10.1.1.2</t>
  </si>
  <si>
    <t>Работы по подготовке лесоустройства городских лесов и разработке лесохозяйственного регламента городских лесов ЗАТО г. Радужный Владимирской области на площади 144,36 га</t>
  </si>
  <si>
    <t>10.2</t>
  </si>
  <si>
    <t>Подпрограмма «Отходы на территории ЗАТО г. Радужный Владимирской области»</t>
  </si>
  <si>
    <t>10.2.1</t>
  </si>
  <si>
    <t>Ликвидация несанкционированных свалок (вывоз мусора с несанкционированных свалок)</t>
  </si>
  <si>
    <t>10.2.2</t>
  </si>
  <si>
    <t>Содержание полигона твердых бытовых отходов</t>
  </si>
  <si>
    <t>10.2.2.1</t>
  </si>
  <si>
    <t>Заработная плата</t>
  </si>
  <si>
    <t>Обеспечение функционирования полигона твердых бытовых отходов</t>
  </si>
  <si>
    <t>10.2.2.2</t>
  </si>
  <si>
    <t>Начисления на выплаты по оплате труда</t>
  </si>
  <si>
    <t>10.2.2.3</t>
  </si>
  <si>
    <t>Транспортные услуги</t>
  </si>
  <si>
    <t>10.2.2.4</t>
  </si>
  <si>
    <t>Прочие выплаты</t>
  </si>
  <si>
    <t>10.2.2.5</t>
  </si>
  <si>
    <t>Коммунальные услуги</t>
  </si>
  <si>
    <t>10.2.2.6</t>
  </si>
  <si>
    <t>Работы и услуги по содержанию имущества</t>
  </si>
  <si>
    <t>10.2.2.7</t>
  </si>
  <si>
    <t>Прочие работы, услуги</t>
  </si>
  <si>
    <t>10.2.2.8</t>
  </si>
  <si>
    <t xml:space="preserve">Уплата налога на имущество организацией </t>
  </si>
  <si>
    <t>10.2.2.9</t>
  </si>
  <si>
    <t>Уплата земельного налога</t>
  </si>
  <si>
    <t>10.2.2.10</t>
  </si>
  <si>
    <t>Прочие расходы, в т.ч. налог на транспорт</t>
  </si>
  <si>
    <t>10.2.2.11</t>
  </si>
  <si>
    <t xml:space="preserve"> Увеличение стоимости основных средств</t>
  </si>
  <si>
    <t>10.2.2.12</t>
  </si>
  <si>
    <t>Увеличение стоимости материальных запасов</t>
  </si>
  <si>
    <t>10.2.2.13</t>
  </si>
  <si>
    <t>Экологический мониторинг состояния окружающей среды полигона ТБО</t>
  </si>
  <si>
    <t>10.2.2.14</t>
  </si>
  <si>
    <t xml:space="preserve">Экологическая документация и её экспертиза </t>
  </si>
  <si>
    <t>11</t>
  </si>
  <si>
    <t>Муниципальная программа «Обеспечение населения ЗАТО г. Радужный Владимирской области питьевой водой»</t>
  </si>
  <si>
    <t>11.1</t>
  </si>
  <si>
    <t>Развитие и совершенствование системы водоснабжения</t>
  </si>
  <si>
    <t>11.1.1</t>
  </si>
  <si>
    <t>Лабораторно-инструментальные исследования воды на микробиологические показатели из ЦТП-1 и ЦТП-3</t>
  </si>
  <si>
    <t>Проведены лабораторно-инструментальные исследования воды на микробиологические показатели из ЦТП-1 и ЦТП-3</t>
  </si>
  <si>
    <t>11.1.2</t>
  </si>
  <si>
    <t xml:space="preserve"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период, замена насоса и клапана нормально-закрытого, замена электрооборудования </t>
  </si>
  <si>
    <t>Заключен контракт на текущий ремонт, содержание и обслуживание пунктов разбора воды</t>
  </si>
  <si>
    <t>11.1.3</t>
  </si>
  <si>
    <t>Текущий ремонт, содержание и обслуживание станции подкачки холодной воды для жилых домов № 13,14,15 1 квартала</t>
  </si>
  <si>
    <t>Заключен контракт на текущий ремонт, содержание и обслуживание станции подкачки холодной воды</t>
  </si>
  <si>
    <t>11.1.4</t>
  </si>
  <si>
    <t>Расходы на холодную воду в пунктах разбора воды</t>
  </si>
  <si>
    <t>Оплачены расходы на холодную воду</t>
  </si>
  <si>
    <t>11.1.5</t>
  </si>
  <si>
    <t>Расходы на электроэнергию в пунктах разбора воды, станции подкачки холодной воды для жилых домов № 13,14,15 1 квартала</t>
  </si>
  <si>
    <t>Оплачены расходы на электроэнергию</t>
  </si>
  <si>
    <t>11.1.6</t>
  </si>
  <si>
    <t>Строительство станция водоподготовки на территории УВС третьего подъема в ЗАТО г.Радужный Владимирской области (обезжелезивания)</t>
  </si>
  <si>
    <t>Заказчиком выплачен аванс на строительство</t>
  </si>
  <si>
    <t>11.2</t>
  </si>
  <si>
    <t>Развитие и совершенствование системы водоотведения</t>
  </si>
  <si>
    <t>12</t>
  </si>
  <si>
    <t>Муниципальная программа «Развитие пассажирских перевозок на территории ЗАТО г.Радужный Владимирской области»</t>
  </si>
  <si>
    <t>12.1</t>
  </si>
  <si>
    <t>Развитие и совершенствование транспортного обслуживания населения г. Радужный</t>
  </si>
  <si>
    <t>12.1.1</t>
  </si>
  <si>
    <t xml:space="preserve"> Компенсация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</si>
  <si>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>Возмещение МУП "АТП"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</si>
  <si>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>12.1.2</t>
  </si>
  <si>
    <t xml:space="preserve"> Обеспечение равной доступности услуг общественного транспорта для отдельных категорий граждан в муниципальном сообщении</t>
  </si>
  <si>
    <t>Проездные билеты  отдельным категориям граждан на городской маршрут</t>
  </si>
  <si>
    <t>12.1.3</t>
  </si>
  <si>
    <t>Перевозка пассажиров на городском автобусном маршруте общего пользования</t>
  </si>
  <si>
    <t xml:space="preserve"> Перевозка пассажиров на городском автобусном маршруте общего пользования</t>
  </si>
  <si>
    <t>12.1.4</t>
  </si>
  <si>
    <t>Расходы на текущий ремонт имущества, относящегося к муниципальной собственности ЗАТО г.Радужный Владимирской области</t>
  </si>
  <si>
    <t>Произведен ремонт кровли сооружения «Орск» для МУП «АТП»</t>
  </si>
  <si>
    <t>Муниципальная программа «Дорожное хозяйство и благоустройство на территории ЗАТО г.Радужный Владимирской области»</t>
  </si>
  <si>
    <t>13.1</t>
  </si>
  <si>
    <t>Подпрограмма «Строительство, ремонт и реконструкция автомобильных дорог общего пользования местного значения на территории ЗАТО г.Радужный Владимирской области»</t>
  </si>
  <si>
    <t>13.1.1</t>
  </si>
  <si>
    <t>Приведение в нормативное состояние автомобильных дорог общего пользования местного значения</t>
  </si>
  <si>
    <t>Ремонт автомобильной дороги от перекрестка у жилого дома №16  1 квартала до очистных сооружений северной группы в 10 квартале (участок автомобильной дороги от км 1+600 до км 1+863)</t>
  </si>
  <si>
    <t>Выполнен ремонт на  3-х участках автомобильных дорог на территории ЗАТО г. Радужный Владимирской области протяженностью — 0,927 км (7207 м2)</t>
  </si>
  <si>
    <t>Ремонт автомобильной дороги от магазина "Сказка" до кольцевой автомобильной дороги</t>
  </si>
  <si>
    <t>Ремонт автомобильной дороги от ГСК-4 до автомобильной дороги на очистные сооружения северной группы (участок от автомобильной дороги на очистные сооружения северной группы до поворота на ГСК-2)</t>
  </si>
  <si>
    <t>Ремонт автомобильной дороги от перекрестка у жилого дома №16  1 квартала до очистных сооружений северной группы в 10 квартале (расширение участка автомобильной дороги от км 1+600 до км 1+863)</t>
  </si>
  <si>
    <t>Выполнено расширение автомобильной дороги 0,263 км (921 м2)</t>
  </si>
  <si>
    <t>Разработка технических паспортов автомобильных дорог общего пользования местного значения</t>
  </si>
  <si>
    <t>Разработаны технические паспорта для 14-ти автомобильных дорог</t>
  </si>
  <si>
    <t>Выполнение работ по ремонту автомобильной дороги от КПП на въезде в город до перекрестка у жилого дома № 1 1квартала (участок автомобильной дороги от ГИБДД до поворота на производственную базу "Фаэтон")</t>
  </si>
  <si>
    <t>Выполнен ремонт протяженностью 0,31 км (2700м2)</t>
  </si>
  <si>
    <t>13.1.2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</si>
  <si>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"Дорожные сети")</t>
  </si>
  <si>
    <t>13.1.2.1.</t>
  </si>
  <si>
    <t>Выполнение работ по ремонту автомобильной дороги от КПП на въезде в город до перекрестка у жилого дома № 1 1квартала (участок автомобильной дороги от офиса "Электон" до ГИБДД)</t>
  </si>
  <si>
    <t>Выполнен ремонт протяженностью 0,61 км (4784 м2)</t>
  </si>
  <si>
    <t>13.2</t>
  </si>
  <si>
    <t>Подпрограмма "Строительство, ремонт и обслуживание объектов благоустройства на территории ЗАТО г.Радужный Владимирской области"</t>
  </si>
  <si>
    <t>13.2.1</t>
  </si>
  <si>
    <t>Ремонт, содержание и обслуживание объектов благоустройства за исключением пешеходных дорожек, тротуаров и автостоянок</t>
  </si>
  <si>
    <t>13.2.1.1</t>
  </si>
  <si>
    <t>Обслуживание ливневой канализации</t>
  </si>
  <si>
    <t>Очистка ото льда, снега, грязи</t>
  </si>
  <si>
    <t>13.2.1.2</t>
  </si>
  <si>
    <t xml:space="preserve"> Отлов бродячих собак</t>
  </si>
  <si>
    <t>13.2.1.3</t>
  </si>
  <si>
    <t>Поставка грунта плодородного для рассады цветочных культур</t>
  </si>
  <si>
    <t>Завезен грунт плодородный для клумб 120 м3</t>
  </si>
  <si>
    <t>13.2.1.4</t>
  </si>
  <si>
    <t>Установка малых архитектурных игровых форм на территории ЗАТО г.Радужный Владимирской области</t>
  </si>
  <si>
    <t>Установлены малые архитектурные формы в колличестве 18 шт.</t>
  </si>
  <si>
    <t>13.2.1.5</t>
  </si>
  <si>
    <t>Разработка дизайн-проекта на обустройство общественного пространства торговой площади</t>
  </si>
  <si>
    <t>Разработан дизайн-проект на обустройство общественного пространства торговой площади</t>
  </si>
  <si>
    <t>13.2.1.6</t>
  </si>
  <si>
    <t>Прокладка кабеля до светодиодного экрана на площади у фонтана</t>
  </si>
  <si>
    <t>13.2.1.7</t>
  </si>
  <si>
    <t>Благоустройство территории памятного знака "Первостроителям города" (МБОУ СОШ № 1)</t>
  </si>
  <si>
    <t xml:space="preserve">Благоустроена территория памятного знака "Первостроителям города" </t>
  </si>
  <si>
    <t>13.2.2</t>
  </si>
  <si>
    <t>Устройство и расширение тротуаров, пешиходных дорожек и автостоянок</t>
  </si>
  <si>
    <t>13.2.2.1</t>
  </si>
  <si>
    <t>Ремонт пешеходной дорожки от ЗАГС (поворот на жилой дом № 31 1квартала) до магазина  жилого дома №29 1квартала (участок 109 м)</t>
  </si>
  <si>
    <t>Выполнен ремонт пешеходной дорожки площадью 294,3м2</t>
  </si>
  <si>
    <t>13.2.2.2</t>
  </si>
  <si>
    <t>Ремонт пешеходного тротуара у ж/д № 33 квартала 1</t>
  </si>
  <si>
    <t>Выполнен ремонт пешеходного тротуара площадью 73 м2</t>
  </si>
  <si>
    <t>13.2.2.3</t>
  </si>
  <si>
    <t xml:space="preserve">Строительство автостоянки напротив многоквартирного жилого дома № 19 квартала 3 </t>
  </si>
  <si>
    <t>Построена автостоянка площадью 981 м2</t>
  </si>
  <si>
    <t>13.3</t>
  </si>
  <si>
    <t>Подпрограмма «Содержание дорог и объектов благоустройств на территории ЗАТО г.Радужный Владимирской области»</t>
  </si>
  <si>
    <t>13.3.1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</si>
  <si>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</si>
  <si>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13.3.1.1</t>
  </si>
  <si>
    <t>Содержание и обслуживание городских дорог в зимний и летний период, содержание и обслуживание объектов благоустройства</t>
  </si>
  <si>
    <t>Приобретение горючесмазочных материалов для спец.автотранспорта, приобретение знаков дорожных, песка и соли для пескосоляной смеси, нанесение дорожной разметки, приобретение рассады однолетней, пиломатериалов для ремонта малых архитектурных форм, выполнен ремонт струйно-инъекционным методом (529м2); приобретен спец.автотранспорт в лизинг; приобретен трактор(дотация); вывезен снег с территории города (16826м3)</t>
  </si>
  <si>
    <t>13.4</t>
  </si>
  <si>
    <t>Подпрограмма «Техническое обслуживание, ремонт и модернизация уличного освещения на территории ЗАТО г.Радужный Владимирской области»</t>
  </si>
  <si>
    <t>13.4.1</t>
  </si>
  <si>
    <t>Техническое обслуживание, содержание, ремонт и модернизация уличного освещения</t>
  </si>
  <si>
    <t>13.4.1.1</t>
  </si>
  <si>
    <t>Текущий ремонт, содержание и обслуживание сетей уличного освещения ЗАТО г.Радужный Владимирской области, в том числе:</t>
  </si>
  <si>
    <t>Проведены работы по содержанию и обслуживанию сетей уличного освещения ЗАТО г.Радужный Владимирской области</t>
  </si>
  <si>
    <t>Обслуживание наружного освещения, в том числе предоставление сведений о расходе электрической энергии светильниками наружного освещения</t>
  </si>
  <si>
    <t>Поставка электроэнергии на уличное освещение на территории ЗАТО г.Радужный Владимирской области</t>
  </si>
  <si>
    <t>13.4.1.2</t>
  </si>
  <si>
    <t>Разработка проектно-сметной документации: на установку дополнительных опор уличного освещения у жилого дома №9 3квартала и у посадочной площадки остановки "Городской парк"; на установку дополнительных опор уличного освещения  пешеходной дорожки от КНС-49 до 13 квартала; участка автодороги от офиса "Электон" в сторону квартала 16; автодороги от кольцевой автомобильной дороги до ГСК-6 и участка автодороги от ГСК-6 до ТП 15-23 квартала 7/1; устройство наружного освещения проезда от западного участка кольцевой дороги у ж.д. № 19 квартала 3 до ж.д. № 28 квартала 3; устройство наружного освещения автостоянок напротив ж.д. №31 и № 32 квартала 1,   у ж.д. № 19 квартала 3</t>
  </si>
  <si>
    <t>13.5</t>
  </si>
  <si>
    <t>Подпрограмма «Формирование комфортной городской среды на территории ЗАТО г.Радужный Владимирской области»</t>
  </si>
  <si>
    <t>13.5.1</t>
  </si>
  <si>
    <t>Мероприятия по благоустройству дворовых территорий ЗАТО г.Радужный</t>
  </si>
  <si>
    <t>13.5.1.1</t>
  </si>
  <si>
    <t>Ремонт дворовых территорий многоквартирных домов (ремонт дворового проезда, тротуаров, установка скамеек и урн) по адресу: дом № 3 квартала 3; дом № 2 квартала3; дом №10 квартал1</t>
  </si>
  <si>
    <t>Выполнен ремонт дворовых территорий: - многоквартирных домов № № 2,3 третьего квартала; многоквартирного дома № 10 первого квартала (произведена укладка асфальтового покрытия, разметка парковочных мест для инвалидов и маломобильных групп населения, установлены лавочки и урны, проведено обследования асфальтового покрытия дворовых территорий города); благоустроена  дворовая территория у многоквартирных домов № 2, № 3, № 6 3квартала (вне границ участка, междворовое пространство)</t>
  </si>
  <si>
    <t xml:space="preserve">3 квартал, дом № 3, г. Радужный </t>
  </si>
  <si>
    <t>в том числе:</t>
  </si>
  <si>
    <t>в границах земельного участка придомовой территории</t>
  </si>
  <si>
    <t>вне границах земельного участка придомовой территории</t>
  </si>
  <si>
    <t xml:space="preserve">3 квартал, дом № 2, г. Радужный </t>
  </si>
  <si>
    <t xml:space="preserve">1 квартал, дом № 10, г. Радужный  </t>
  </si>
  <si>
    <t>Благоустройство дворовой территории у многоквартирных домов № 2, № 3, № 6 3квартала (вне границ участка, междворовое пространство)</t>
  </si>
  <si>
    <t>Проверка сметной документации по объекту Благоустройство дворовых территорий  многоквартирных домов ЗАТО г. Радужный</t>
  </si>
  <si>
    <t>13.5.2</t>
  </si>
  <si>
    <t xml:space="preserve">Мероприятия по благоустройству общественных территорий ЗАТО г. Радужный , в том числе парка, </t>
  </si>
  <si>
    <t>13.6</t>
  </si>
  <si>
    <t>Подпрограмма «Ведомственная программа «Ямочный ремонт, сезонные работы по благоустройству города на территории ЗАТО г.Радужный Владимирской области»</t>
  </si>
  <si>
    <t>13.6.1</t>
  </si>
  <si>
    <t>Ремонт и содержание улично-дорожной сети и объектов благоустройства</t>
  </si>
  <si>
    <t>13.6.1.1</t>
  </si>
  <si>
    <t>Уборка снега на территории ГСК ЗАТО г. Радужный</t>
  </si>
  <si>
    <t xml:space="preserve">Приобретение ГСМ для спец.автотранспорта </t>
  </si>
  <si>
    <t>13.6.1.2</t>
  </si>
  <si>
    <t xml:space="preserve"> Ремонт автомобильных дорог и проездов к дворовым территориям многоквартирных домов (ямочный ремонт)</t>
  </si>
  <si>
    <t>Выполнены работы по ямочному ремонту автомобильных дорог в объеме 469 м2</t>
  </si>
  <si>
    <t>13.6.1.3</t>
  </si>
  <si>
    <t>Покос травы в 1 и 3 квартале</t>
  </si>
  <si>
    <t>Выкос травы на газонах два раз в год (весна и осень) 536,32 тыс.м2</t>
  </si>
  <si>
    <t>13.6.2</t>
  </si>
  <si>
    <t>Временная занятость сезонных рабочих по благоустройству территории города</t>
  </si>
  <si>
    <t>13.6.2.1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</si>
  <si>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объемов)</t>
  </si>
  <si>
    <t xml:space="preserve">Приобретение хозяйственных товаров и инвентаря для сезонных рабочих </t>
  </si>
  <si>
    <t>Муниципальная программа «Доступная среда для людей с ограниченными возможностями на территории ЗАТО г. Радужный Владимирской области»</t>
  </si>
  <si>
    <t>14.1</t>
  </si>
  <si>
    <t>Обеспечение доступности для инвалидов различного рода информации, объектов окружающей среды</t>
  </si>
  <si>
    <t>14.1.1</t>
  </si>
  <si>
    <t>Устройство пандусов и оборудование поручнями многоквартирных домов и зданий и сооружений, относящихся к объектам социальной сферы</t>
  </si>
  <si>
    <t>Устройство настенного поручня в жилом многоквартирном доме № 26, 1 квартала (3 подъезд) и откидного пандуса в жилом доме № 15, 1 квартала</t>
  </si>
  <si>
    <t>Муниципальная программа «Развитие образования на территории ЗАТО г. Радужный Владимирской области»</t>
  </si>
  <si>
    <t>15.1</t>
  </si>
  <si>
    <t>Подпрограмма «Развитие общего, дошкольного и дополнительного образования на территории ЗАТО г.Радужный Владимирской области»</t>
  </si>
  <si>
    <t>15.1.1</t>
  </si>
  <si>
    <t>Развитие системыобеспечения доступностикачества образовательных услуг</t>
  </si>
  <si>
    <t>15.1.1.1</t>
  </si>
  <si>
    <t>Федеральный проект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2023-2025 годы</t>
  </si>
  <si>
    <t xml:space="preserve">МБОУ СОШ № 2- доплата педагогическим работникам </t>
  </si>
  <si>
    <t>15.1.1.2</t>
  </si>
  <si>
    <t xml:space="preserve"> Развитие системы выявления и поддержки одаренных детей, совершенствование воспитательной работы: - организация и проведение городских мероприятий;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</si>
  <si>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>Расходы на приобретение кубков, подарков, дипломов, грамот, сувениров для проведения мероприятий и вознаграждения участников  - 154,91894 тыс .руб., страхование жизни участников соревнований от несчастных случаев — 11,360 тыс. руб,</t>
  </si>
  <si>
    <t>премия отличникам учебы</t>
  </si>
  <si>
    <t xml:space="preserve">Премия отличникам учебы : СОШ № 1 - 60 чел ,  СОШ № 2 -84 чел. </t>
  </si>
  <si>
    <t>15.1.1.3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</si>
  <si>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образования.</t>
  </si>
  <si>
    <t>Участие в конкурсе "Педагог года"в номинациях "Учитель" (Приобретение наград,подарков, конфет,цветов)</t>
  </si>
  <si>
    <t>15.1.1.4</t>
  </si>
  <si>
    <t>Проведение городских праздников "День знаний", " "Выпускник", "День учителя"</t>
  </si>
  <si>
    <t>Приобретение грамот, цветов</t>
  </si>
  <si>
    <t>15.1.1.5</t>
  </si>
  <si>
    <t>Обеспечение функционирования программного комплекса "1С-управление школой",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Поощрение ГРБС, добившихся высоких результатов в использовании бюджетных ассигнований и качества управления финансами.</t>
  </si>
  <si>
    <t>Обеспечение функционирования програмного комплекса "1-С управление школой", АИС "Барс", модернизация оборудования , защита персональных данных</t>
  </si>
  <si>
    <t>15.1.1.6</t>
  </si>
  <si>
    <t xml:space="preserve">Обеспечение безопасности дорожного движения </t>
  </si>
  <si>
    <t>Проведение конкурса «Безопасное колесо»</t>
  </si>
  <si>
    <t>15.1.1.7</t>
  </si>
  <si>
    <t xml:space="preserve">Компенсация учителям,проживающим в муниципальных общежитиях </t>
  </si>
  <si>
    <t>Компенсация учителям проживающим в общежитиях</t>
  </si>
  <si>
    <t>15.1.1.8</t>
  </si>
  <si>
    <t>Укрепление материально-технической базы образовательных учреждений</t>
  </si>
  <si>
    <t>Приобретение оборудования для МБОУ СОШ № 1</t>
  </si>
  <si>
    <t>15.1.2</t>
  </si>
  <si>
    <t>Обеспечение лицензионных требований к деятельности образовательных учреждений</t>
  </si>
  <si>
    <t>15.1.2.1</t>
  </si>
  <si>
    <t>Проектные работы, реконструкции, текущий ремонт, в том числе:</t>
  </si>
  <si>
    <t>Произведены работы по текущему ремонту муниципальных бюджетных учреждений, подведомственных управлению образования</t>
  </si>
  <si>
    <t>д/с № 3</t>
  </si>
  <si>
    <t>Замена канализации в группах — 120,0000 тыс. руб, ремонт внутренних противопожарных стояков — 185,87432 тыс. руб, ремонт  крыльца -7865,36 руб, ремонт СКУД и ручного вещателя АУПС - 7108,64 руб., ремонт крыльца главного входа - 31676,0 руб., ремонт чугунной трубы к канализационному колодцу - 59418,00 руб., ремонт стен в раздевалке  - 20381,17 руб.</t>
  </si>
  <si>
    <t>д/с № 5</t>
  </si>
  <si>
    <t>Замена светильников наружного освещения с лампой ДРЛ на светодиодные -461,39209 тыс. руб., замена автоматической пожарной сигнализации в центральном блоке -786,21828 тыс. руб., ремонт покрытия пола с ремонтом системы отопления пола — 365,84479 руб., ремонт декоративной арки при входе в группу - 71639,55 руб.,  замена задвижки фланцевой в котельной -9288,05 руб,  устройство примыкания на кровле блоков - 131903,95 руб., освидетельствование здания котельной - 53098,45 руб.</t>
  </si>
  <si>
    <t>д/с № 6</t>
  </si>
  <si>
    <t>Замена труб водоснабжения в подвале -251787,73 руб., ремонт дощатого покрытия веранд - 187369,38 руб., ремонт трубопроводов ГВС - 12632,89 руб.,, разработка проектно сметной документации СОУЭП при пожаре - 50000,0 руб.</t>
  </si>
  <si>
    <t>сош№1</t>
  </si>
  <si>
    <t>Текущий ремонт элеваторного узла с установкой приборов учета в начальной школе-343,36163 тыс. руб., ремонт кровли наружной стены бассейна — 495,98281 тыс. руб., демонтаж веранд -95,0000 тыс. руб., замена приборов учета (ХВ. ГВС, теплоэнергии, тепловыч. -299863,25 руб.,  ремонт системы оповещения - 178603,61 руб., замена блока оповещения - 24200,0 руб.</t>
  </si>
  <si>
    <t>сош№2</t>
  </si>
  <si>
    <t>Замена дверных блоков и деревянных витражей на противопожарные. -1019,1730 тыс. руб., замена дверных блоков на противопожарные на запасных лестницах — 503,28200 тыс. руб., Ремонт освещения в рекреациях-351900 руб., Замена счетчиков холодной  и горячей воды - 130058,42 руб, осветительной сети в реакреациях и в актовом зале -23041,58  руб.</t>
  </si>
  <si>
    <t>ЦВР "Лад"</t>
  </si>
  <si>
    <t>Текущий ремонт помещений ДОЛ -577,51162 тыс. руб., ремонт кабинета РДДМ — 399,95605 тыс. руб.,  ремонт кабинета секретаря — 168,0000 тыс. руб, оборудование центрального входа стрелкового тира для маломобильных групп — 393,51470 тыс. руб., Увеличение дверного проема -41415,58 руб, разработка проекта системы видеонаблюдения и АПС - 125988,73 руб.</t>
  </si>
  <si>
    <t>15.1.2.2</t>
  </si>
  <si>
    <t>Укрепление материально- технической базы образовательных учреждений</t>
  </si>
  <si>
    <r>
      <rPr>
        <sz val="14"/>
        <color indexed="8"/>
        <rFont val="Times New Roman"/>
        <family val="1"/>
      </rPr>
      <t xml:space="preserve">Приобретение мебели и оборудования в кабинет РДДМ </t>
    </r>
    <r>
      <rPr>
        <sz val="12"/>
        <color indexed="8"/>
        <rFont val="Times New Roman"/>
        <family val="1"/>
      </rPr>
      <t>МБОУ ДО ЦВР "Лад"</t>
    </r>
  </si>
  <si>
    <t>15.1.2.3</t>
  </si>
  <si>
    <t>Антитеррористическая безопасность, Паспорта безопасности</t>
  </si>
  <si>
    <t>доу 3</t>
  </si>
  <si>
    <t>доу 5</t>
  </si>
  <si>
    <t>МБДОУ ЦРР д/с № 5- договор на оказание охранных услуг</t>
  </si>
  <si>
    <t>доу 6</t>
  </si>
  <si>
    <t>сош 1</t>
  </si>
  <si>
    <t>МБОУ СОШ № 1 -договор на оказание охранных услуг</t>
  </si>
  <si>
    <t>сош 2</t>
  </si>
  <si>
    <t>МБОУ СОШ № 2 -договор на оказание охранных услуг</t>
  </si>
  <si>
    <t>МБОУ ДО ЦВР "Лад" -тревожная кнопка (охранные услуги)</t>
  </si>
  <si>
    <t>15.1.2.4</t>
  </si>
  <si>
    <t>Мероприятия по подготовке к новому учебному году</t>
  </si>
  <si>
    <t>Осуществлены работы по текущему ремонту муниципальных учреждений, подведомтвенных управлению образования, в целях подготовки к новому учебному году</t>
  </si>
  <si>
    <t>муниципальных дошкольных образовательных учреждений</t>
  </si>
  <si>
    <t xml:space="preserve"> Работы для подготовки к началу учебного года</t>
  </si>
  <si>
    <t>муниципальных общеобразовательных учреждений</t>
  </si>
  <si>
    <t>15.1.3</t>
  </si>
  <si>
    <t>Выполнение муниципальных заданий</t>
  </si>
  <si>
    <t>15.1.3.1</t>
  </si>
  <si>
    <t>Выполнение  функций муниципального задания</t>
  </si>
  <si>
    <t>Обеспечено выполнение муниципальных заданий муниципальными учреждениями, подведомтвенными управлению образования</t>
  </si>
  <si>
    <t>МБДОУ ЦРР-д/с № 3 - расходы по ст. 211,213 -21386908,89руб., на содержание имущества -4566108,91руб., учебные расходы -347829,0 руб.</t>
  </si>
  <si>
    <t>МБДОУ ЦРР д/с № 5- расходы по ст. 211,213 -42539086,61 руб., на содержание учреждения -7754266,33 руб., учебные расходы -1002468,75руб.</t>
  </si>
  <si>
    <t>МБДОУ ЦРР д/сад № 6- расходы по ст. 211,213 -24071158,6 руб., на  содержание учреждения  -7952148,0руб., учебные расходы -468000,0руб.</t>
  </si>
  <si>
    <t>МБОУ СОШ № 1 - расходы по ст. 211,213 - заработная плата педагогам -47121769,74 руб.;  расходы на содержание учереждения  -8166127,0 руб.; учебные расходы -4364705,16 руб.</t>
  </si>
  <si>
    <t>МБОУ СОШ № 2 - расходы по ст. 211,213 - заработная плата педагогам -55138942,78 руб.;  расходы на содержание учреждения -8738140,31руб., учебные расходы - 2926872,0 руб.</t>
  </si>
  <si>
    <r>
      <rPr>
        <sz val="12"/>
        <color indexed="8"/>
        <rFont val="Times New Roman"/>
        <family val="1"/>
      </rPr>
      <t>МБОУ ДО ЦВР "Лад" - расходы по содержанию учреждения;</t>
    </r>
    <r>
      <rPr>
        <sz val="14"/>
        <color indexed="8"/>
        <rFont val="Times New Roman"/>
        <family val="1"/>
      </rPr>
      <t xml:space="preserve"> расходы по заработной плате;</t>
    </r>
  </si>
  <si>
    <t>15.1.3.2</t>
  </si>
  <si>
    <t>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субъектов РФ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основныеобщеобразовательные программы</t>
  </si>
  <si>
    <t>Обеспечены выплаты ежемесячного денежного вознаграждения за классное руководство педагогическим работникам муниципальным бюджетным общеобразовательным учреждениям</t>
  </si>
  <si>
    <t>15.1.4</t>
  </si>
  <si>
    <t>4. Выполнение управленческих функций, обеспечивающих стабильность работы подведомственных учреждений</t>
  </si>
  <si>
    <t>15.1.4.1</t>
  </si>
  <si>
    <t>Расходы на обеспечение деятельности (оказания услуг) муниципальных организаци</t>
  </si>
  <si>
    <t>Управление образования  ЦБ и МК- расходы на  ст.211,213 -13319130,17 руб., содержание ЦБ и МК -618374,0руб.</t>
  </si>
  <si>
    <t>15.1.5</t>
  </si>
  <si>
    <t>Социальная поддержка населения</t>
  </si>
  <si>
    <t>15.1.5.1</t>
  </si>
  <si>
    <t>Социальная поддержка детей-инвалидов дошкольного возраста</t>
  </si>
  <si>
    <t>Компенсация денежных средств детям- инвалидам (социальные выплаты)</t>
  </si>
  <si>
    <t>15.1.5.2</t>
  </si>
  <si>
    <t>Социальная поддержка по оплате жилья и коммунальных услуг отдельным категориям граждан</t>
  </si>
  <si>
    <t>Социальная выплата ЖКХ ( оплата коммунальных услуг)</t>
  </si>
  <si>
    <t>15.1.5.3</t>
  </si>
  <si>
    <t>Компенсация части родительской платы за содержание ребенка в муниципальных образовательных учреждениях</t>
  </si>
  <si>
    <t xml:space="preserve">Компенсация части родительской платы </t>
  </si>
  <si>
    <t>15.1.6</t>
  </si>
  <si>
    <t>15.1.6.1</t>
  </si>
  <si>
    <t>Обеспечение персофиницированного доп. образования детей (ПФДО)</t>
  </si>
  <si>
    <t>МБОУ ДО ЦВР "Лад"-ПФДО</t>
  </si>
  <si>
    <t>15.1.6.2</t>
  </si>
  <si>
    <t>СОЦЗАКАЗ</t>
  </si>
  <si>
    <t>МБОУ ДО ЦВР "Лад"- СОЦЗАКАЗ</t>
  </si>
  <si>
    <t>15.1.6.3</t>
  </si>
  <si>
    <t>МБОУ ДЮСШ ( культура)</t>
  </si>
  <si>
    <t>15.2</t>
  </si>
  <si>
    <t xml:space="preserve">Подпрограмма «Совершенствование организации питания обучающихся муниципальных общеобразовательных учреждений на территории ЗАТО г.Радужный Владимирской области» </t>
  </si>
  <si>
    <t>15.2.1</t>
  </si>
  <si>
    <t>Организация питания обучающихся общеобразовательных организаций</t>
  </si>
  <si>
    <t>15.2.1.1</t>
  </si>
  <si>
    <t>Организация бесплатного горячего питания обучающихся , получающих начальное общее образование в муниципальных общеобоазовательных организациях</t>
  </si>
  <si>
    <t>Обеспечено бесплатное горячее питание обучающихся, получающих начальное общее образование в муниципальных общеобоазовательных организациях</t>
  </si>
  <si>
    <t>СОШ1</t>
  </si>
  <si>
    <t>МБОУ СОШ № 1 -приобретение продуктов питания</t>
  </si>
  <si>
    <t>СОШ2</t>
  </si>
  <si>
    <t>МБОУ СОШ № 2 - приобретение продуктов питания</t>
  </si>
  <si>
    <t>15.2.1.2</t>
  </si>
  <si>
    <t>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</si>
  <si>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>Обеспечены социальные гарантии прав детей на получение горячего питания в муниципальных общеобразовательных учреждениях в 2017 г.-100%, 2018 г.- 100%, 2019 г.- 100%, 2020 г. - 100%, 2021 год - 100%</t>
  </si>
  <si>
    <t>частичная компенсация на удорожание стоимости питания учащихся 5-11 классов и предоставление льготного питания учащимся 1-11 классов</t>
  </si>
  <si>
    <t>МБОУ СОШ №№ 1,2 -ст. 342 - приобретение продуктов питания</t>
  </si>
  <si>
    <t xml:space="preserve">переоснащение пищеблоков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</si>
  <si>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МБОУ СОШ № 1чистящие и моющие -30217 руб., морозильный ларь - 36899,0 руб, текущий ремонт холодильного шкафа - 19783,0 руб.; МБОУ СОШ № 2  Душ лейка-5750,0 руб., конфорка - 6960,0 руб., котлы-70929,0 руб., тарелки — 16361,0</t>
  </si>
  <si>
    <t>15.2.2</t>
  </si>
  <si>
    <t>Организация питания дошкольников</t>
  </si>
  <si>
    <t>15.2.2.1</t>
  </si>
  <si>
    <t>Реализация мероприятий по предоставлению качественного питания для детей дошкольного возраста</t>
  </si>
  <si>
    <t>МБДОУ ЦРР д/с № 3,5,6 расходы по ст. - 342- приобретение продуктов питания</t>
  </si>
  <si>
    <t>15.2.2.2</t>
  </si>
  <si>
    <t xml:space="preserve">Переоснащение пищеблоков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</si>
  <si>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МБДОУ ЦРР д/с № 3 — приобретение :тележка, диск терочный сито- 19050,0 руб.; МБДОУ ЦРР д/с № 5  программа для ЭВМ "Питание"-2600 руб., кухонный комплект-4911 руб., чаша мок,конфорка- 19489 руб.;  МБДОУ ЦРР д/с № 6 - кран-3148, руб., конфорка- 14000,0 руб.,сантех товары для пищеблока - 3880,0 руб.</t>
  </si>
  <si>
    <t>15.2.2.3</t>
  </si>
  <si>
    <t>Приобретение сладких новогодних подарков в дошкольных учреждениях</t>
  </si>
  <si>
    <t>Приобретение новогодних подарков МБДОУ ЦРР д/с №3,5,6</t>
  </si>
  <si>
    <t>15.3</t>
  </si>
  <si>
    <t>Подпрограмма «Совершенствование организации отдыха и оздоровления детей и подростков на территории ЗАТО г.Радужный Владимирской области»</t>
  </si>
  <si>
    <t>15.3.1</t>
  </si>
  <si>
    <t>Организация отдыха и оздоровления детей и подростков ЗАТО г.Радужный Владимисркой области</t>
  </si>
  <si>
    <t>15.3.1.1</t>
  </si>
  <si>
    <t xml:space="preserve">Организация отдыха и оздоровления детей в лагерях с дневным пребыванием детей </t>
  </si>
  <si>
    <t xml:space="preserve">МБОУ СОШ № 1,№ 2 расходы на питание </t>
  </si>
  <si>
    <t>15.3.1.2</t>
  </si>
  <si>
    <t>Организация культурно-экскурсионного обслуживания в каникулярный период</t>
  </si>
  <si>
    <t>МБОУ ДО ЦВР " Лад" - проведение экскурсий  (заключены договора с ООО детское бюро путешествий и экскурсий)</t>
  </si>
  <si>
    <t>15.3.2</t>
  </si>
  <si>
    <t xml:space="preserve">Организация санаторно- курортного оздоровления.Социальная поддержка детей и семей, нуждающихся в особой заботе государста </t>
  </si>
  <si>
    <t>15.3.2.1</t>
  </si>
  <si>
    <t>Организация санаторно-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</si>
  <si>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Приобретено 2 путевки</t>
  </si>
  <si>
    <t>15.3.3</t>
  </si>
  <si>
    <t>Организация отдыха детей в детском оздоровительном лагере "Лесной городок" (загородный)</t>
  </si>
  <si>
    <t>15.3.3.1</t>
  </si>
  <si>
    <t>Расходы на обеспечение деятельности (оказания услуг) детского оздоровительного  лагеря "Лесной городок"</t>
  </si>
  <si>
    <t>МБОУ ДО ЦВР "Лад" (ДОЛ "Лесной городок") расходы на ст. 211,213 работникам лагеря; МБОУ ДО ЦВР "Лад" (ДОЛ "Лесной городок") расходы на  приобретение хоз.товаров-97070; узел связи - 2635,20; прочие услуги и работы -371703,28; основные средства - 13500 руб.;  ком.усл.-242216,49 руб., перевозка детей - 150000 руб.</t>
  </si>
  <si>
    <t>15.3.3.2</t>
  </si>
  <si>
    <t>Расходы на проведение оздоровительной кампании
(путевка)</t>
  </si>
  <si>
    <t>Приобретение продуктов питания;  услуги по страхованию - 20800,0 руб.,  работы по дезинсекции - 30980,0руб., поверка( весов, измерений) - 10560,23 руб,  обслуживание систем пожарной сигнализации - 79440 руб., устройство противопожарных минерализованных полос (опашка) - 12148,0 руб., техобслуживание каналообразующего оборудования - 2500,0руб., медосмотр -53271,0 руб, мед.анализы -13244,8 руб.,   223 статья - 368726,52 руб., приобретение медикаментов - 40022,0 руб., электроизмери -тельные работы - 19535,86 руб., обслуживание холодильного оборуд. - 9500,0 руб., оплата услуг  с твердыми отходами - 8763,73 руб, хоз товары - 81781,27 руб., услуги связи -1241,21 руб.,, приобретение ГСМ-85159,6 руб.; МБОУ ДО ЦВР "Лад" (ДОЛ "Лесной городок") расходы на ст. 211,213 работникам лагеря (путевка)</t>
  </si>
  <si>
    <t>15.3.3.3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</si>
  <si>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</si>
  <si>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Текущий ремонт крыльца-256 500,1 руб., текущий ремонт козырька над входом в медпункт- 64 240,02 руб., замена видеокамер на сетевые высокого разрешения - 200 000,0 руб., приобретение водонагревателя - 28528,26 руб, приобретение ноутбука - 22620,0 руб.</t>
  </si>
  <si>
    <t>15.4</t>
  </si>
  <si>
    <t>Подпрограмма «Обеспечение защиты прав и интересов детей-сирот и детей, оставшихся без попечения родителей на территории ЗАТО г.Радужный Владимирской области»</t>
  </si>
  <si>
    <t>15.4.1</t>
  </si>
  <si>
    <t>Организация осуществления деятельности по опеке и попечительству в отношении несовершенно-летних граждан</t>
  </si>
  <si>
    <t>15.4.1.1</t>
  </si>
  <si>
    <t>Содержание ребенка в семье опекуна и в приемной семье , а также вознаграждения , причитающиеся приемным родителям</t>
  </si>
  <si>
    <t>Расходы на вознаграждение приемным родителям - 2968,6 тыс. руб, процент на выплаты -51,8 тыс. руб, компенсация ЖКХ -423,7 тыс.руб., поднаем -56,0 тыс руб, соц. выплаты - 6339,4 тыс.руб, приобретение коррект.очков -  4,2 тыс. руб., мебель -41,0 тыс. руб.; оплата путевок в лагерь -1193,5 тыс. руб., проезд - 5,5 тыс. руб.</t>
  </si>
  <si>
    <t>15.4.2</t>
  </si>
  <si>
    <t>Обеспечение жильем лиц из числа  детей-сирот , осташихся без попечения родителей</t>
  </si>
  <si>
    <t>15.4.2.1</t>
  </si>
  <si>
    <t>Обеспечение жильем детей -сирот, оставшихся без попечения родителей</t>
  </si>
  <si>
    <t>Приобретено 3 квартиры</t>
  </si>
  <si>
    <t>Муниципальная программа «Культура, спорт и национальная политика на территории ЗАТО г.Радужный Владимирской области»</t>
  </si>
  <si>
    <t>16.1</t>
  </si>
  <si>
    <t>Подпрограмма «Культура на территории ЗАТО г.Радужный Владимирской области»</t>
  </si>
  <si>
    <t>16.1.1</t>
  </si>
  <si>
    <t>Организация досуга населения</t>
  </si>
  <si>
    <t>16.1.1.1</t>
  </si>
  <si>
    <t>Организация и проведение традиционных городских мероприятий</t>
  </si>
  <si>
    <t>МКУ "Комитет по культуре и спорту" (приобретение цветов, венков, баннеров, услуг кафе, транспортные услуги для перевозки граждан на церковные службы, призов, листовок, выплата денежной премии победителям конкурса "Золотая надежда города" в размере 54000 р.,организация концерного обслуживания, экскурсионная поездка). МБУК КЦ Досуг: 65000 концертное обслуживание в рамках недели Культуры и спорта.</t>
  </si>
  <si>
    <t>16.1.1.2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</si>
  <si>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</si>
  <si>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16.1.1.3</t>
  </si>
  <si>
    <t>Проведение мероприятий по сохранению памяти   радужан, внёсших вклад в развитие города</t>
  </si>
  <si>
    <t>16.1.1.4</t>
  </si>
  <si>
    <t>Уборка снега механизированным способом в Парке, ремонтные работы квартир ветеранов ВОВ</t>
  </si>
  <si>
    <t>МБУК ПКиО (Уборка снега механизированным способом в Парке, ремонт квартир ветеранов ВОВ)</t>
  </si>
  <si>
    <t>16.1.1.5</t>
  </si>
  <si>
    <t>Субсидия на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</t>
  </si>
  <si>
    <t>МБУК ОБ ЗАТО г.Радужный (приобретение книг)</t>
  </si>
  <si>
    <t>16.1.1.6</t>
  </si>
  <si>
    <t>Приобретение музыкального и сценического оборудования</t>
  </si>
  <si>
    <t>МБУК КЦ "Досуг": приобретение муз.оборудования</t>
  </si>
  <si>
    <t>16.1.1.7</t>
  </si>
  <si>
    <t>Мероприятие по увековечиванию памяти воинов Великой Отечественной войны" (изготовление памятника воину ВОВ)</t>
  </si>
  <si>
    <t>МБУК ПКиО г. Радужный (изготовление и установка памятника воину ВОВ)</t>
  </si>
  <si>
    <t>16.1.1.8</t>
  </si>
  <si>
    <t>Проведение мероприятий по празднованию Дня города</t>
  </si>
  <si>
    <t>МКУ "Комитет по культуре и спорту": приобретение цветов и сувениров, свето и звуковое обслуживание, оформление, монтаж и демонтаж сцены, корзины для возложения, концертное обслуживание.</t>
  </si>
  <si>
    <t>16.1.1.9</t>
  </si>
  <si>
    <t xml:space="preserve">Развитие фестивальной деятельности, проведение и участие в творческих конкурсах, выставках, культурных обменах </t>
  </si>
  <si>
    <t>МБУДО ДШИ: Участие учащихся детской школы искусств в Международном Благотворительном кадетском баллу</t>
  </si>
  <si>
    <t>16.1.1.10</t>
  </si>
  <si>
    <t>Приобретение, установка и оформление городской новогодней искусственной елки.</t>
  </si>
  <si>
    <t>16.1.2</t>
  </si>
  <si>
    <t>Укрепление материальной базы</t>
  </si>
  <si>
    <t>16.1.2.1</t>
  </si>
  <si>
    <t>Ремонтные работы в МБУ ДО "ДШИ" - проведение электроосвещения; модернизация системы охранной сигнализации</t>
  </si>
  <si>
    <t>МБУ ДО "ДШИ": 163333,73р-монтаж системы охранной сигнализации в здании ДШИ; 18538,18р- текущий ремонт потолка в тамбуре гл.входа ДШИ; 130886,0р- ремонт кровли над пристройкой ДШИ (каб103).</t>
  </si>
  <si>
    <t>16.1.2.2</t>
  </si>
  <si>
    <t>Установка ограждения вокруг учреждения МБУ ДО "ДШИ", замена 18 старых окон</t>
  </si>
  <si>
    <t>МКУ "ГКМХ": Установка ограждения вокруг учреждения МБУ ДО "ДШИ", замена 18 старых окон</t>
  </si>
  <si>
    <t>16.1.2.3</t>
  </si>
  <si>
    <t>Ремонт в учреждении МБУК "ЦДМ" (ремонт входной группы)</t>
  </si>
  <si>
    <t>МКУ "ГКМХ": ремонт входной группы в МБУК ЦДМ</t>
  </si>
  <si>
    <t>16.1.2.4</t>
  </si>
  <si>
    <t>Текущий ремонт асфальтового покрытия хоккейной коробки в 3 квартале</t>
  </si>
  <si>
    <t>МКУ "ГКМХ": Текущий ремонт асфальтового покрытия хоккейной коробки в 3 квартале</t>
  </si>
  <si>
    <t>16.1.2.5</t>
  </si>
  <si>
    <t>Субсидия на государственную поддержку отрасли культуры на приобретение музыкальных инструментов, оборудования и материалов для детских школ искусств</t>
  </si>
  <si>
    <t>МБУ ДО "ДШИ" (приобретение муз.инструментов, обучающей литературы, геометрическмх фигур, скульптурных станков,банкеток)</t>
  </si>
  <si>
    <t>16.1.2.6</t>
  </si>
  <si>
    <t>Разработка проектно-сметной документации на капитальный ремонт крыши здания бассейна</t>
  </si>
  <si>
    <t>МКУ "ГКМХ": азработка проектно-сметной документации на капитальный ремонт крыши здания бассейна</t>
  </si>
  <si>
    <t>16.1.2.7</t>
  </si>
  <si>
    <t>Приобретение видеокамер</t>
  </si>
  <si>
    <t>МБУК МСДЦ: приобретение видеокамеры и видеорегистратора с функцией распознавания лиц.</t>
  </si>
  <si>
    <t>16.1.3</t>
  </si>
  <si>
    <t>Выполнение управленческих функций, обеспечение стабильной работы подведомственных учреждений:</t>
  </si>
  <si>
    <t>16.1.3.1</t>
  </si>
  <si>
    <t>МКУ «Комитет по культуре и спорту» ЗАТО г.Радужный</t>
  </si>
  <si>
    <t>МКУ «Комитет по культуре и спорту» на содержание и заработную плату.</t>
  </si>
  <si>
    <t>16.1.4</t>
  </si>
  <si>
    <t>Выполнение муниципальных заданий:</t>
  </si>
  <si>
    <t>Содержание бюджетных учреждений культуры и дополнительного образования, подведомственных ККиС; обеспечение уровня оплаты  труда работникам бюджетной сферы в соответствии с Указами Президента № 597, 761</t>
  </si>
  <si>
    <t>16.1.4.1</t>
  </si>
  <si>
    <t>МБУДО ДШИ</t>
  </si>
  <si>
    <t>Городской бюджети и внебюджетные средства :
-содержание учреждений; оплата труда с начислениями.
Областные субсидии:
-на повышение оплаты труда работникам  бюджетной сферы в соответствии с Указами Президента № 597, 761</t>
  </si>
  <si>
    <t>16.1.4.2</t>
  </si>
  <si>
    <t>МБУК К/Ц Досуг</t>
  </si>
  <si>
    <t>-содержание учреждений; оплата труда с начислениями.</t>
  </si>
  <si>
    <t>16.1.4.3</t>
  </si>
  <si>
    <t>МБУК ПКиО</t>
  </si>
  <si>
    <t>Областные субсидии:</t>
  </si>
  <si>
    <t>16.1.4.4</t>
  </si>
  <si>
    <t>МБУК «Общедоступная библиотека»</t>
  </si>
  <si>
    <t>-на повышение оплаты труда работникам  бюджетной сферы в соответствии с Указами Президента № 597, 761</t>
  </si>
  <si>
    <t>16.1.4.5</t>
  </si>
  <si>
    <t>МБУК МСДЦ</t>
  </si>
  <si>
    <t>16.1.4.6</t>
  </si>
  <si>
    <t>МБУК ЦДМ</t>
  </si>
  <si>
    <t>16.1.5</t>
  </si>
  <si>
    <t>Социальная поддержки работников культуры</t>
  </si>
  <si>
    <t>16.1.5.1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</si>
  <si>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</si>
  <si>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Оплата за содержание и ремонт жилья, услуг теплоснабжения (отопления) и электроэнергии работникам культуры</t>
  </si>
  <si>
    <t>16.2</t>
  </si>
  <si>
    <t>Подпрограмма «Развитие физической культуры и спорта на территории ЗАТО г.Радужный Владимирской области»:</t>
  </si>
  <si>
    <t>16.2.1</t>
  </si>
  <si>
    <t>Массовый спорт</t>
  </si>
  <si>
    <t>Оплата за участие в соревнованиях (питание спортменов и проживание), питание и проживание тренера, приобритение призов, транспортные расходы, оплата вступительного взноса за участие команд и за организацию и проведение туров Первенства АМФ "Золотое кольцо" по мини-футболу, услуги по судейству чемпионата</t>
  </si>
  <si>
    <t>16.2.1.1</t>
  </si>
  <si>
    <t>Организация и проведение круглогодичной спартакиады школьников</t>
  </si>
  <si>
    <t>16.2.1.2</t>
  </si>
  <si>
    <t xml:space="preserve">Организация и проведение спартакиады среди предприятий и учреждений города;Сдача норм комплекса ГТО среди работающего населения </t>
  </si>
  <si>
    <t>16.2.1.3</t>
  </si>
  <si>
    <t xml:space="preserve">Организация и проведение городских спортивно- массовых и физкультурно-оздоровительных мероприятий
</t>
  </si>
  <si>
    <t>16.2.1.4</t>
  </si>
  <si>
    <t>Участие сборных команд города в круглогодичной спартакиаде области, российских чемпионатах и первенствах</t>
  </si>
  <si>
    <t>16.2.1.5</t>
  </si>
  <si>
    <t>Приобретение спортивного инвентаря для сборных команд ЗАТО г. Радужный</t>
  </si>
  <si>
    <t>16.2.2</t>
  </si>
  <si>
    <t>16.2.2.1</t>
  </si>
  <si>
    <t>На реализацию программ спортивной подготовки в соответствии требованиями федеральных стандартов (в рамках регионального проекта "спорт-норма жизни", Национального проекта " Демография")</t>
  </si>
  <si>
    <t>МБОУДО "ДЮСШ": Приобретение спортивного оборудования (для лыжного спорта, для бокса, для плавания)</t>
  </si>
  <si>
    <t>16.2.2.2</t>
  </si>
  <si>
    <t>Текущие ремонты в учреждение МБОУДО "ДЮСШ"</t>
  </si>
  <si>
    <t>МБОУДО "ДЮСШ" : Ремонт системы видеонаблюдения МБОУ ДО "ДЮСШ", ремонт крыльца главного входа в здание бассейна, замена ламп в сК Кристалл, ремонт трудопроводов ГВС и ХВС, ремонт оборудования и потолка в душевых помещения здания бассейна, окраска лыжной базы, замена приборов учета ГВС.</t>
  </si>
  <si>
    <t>16.2.3</t>
  </si>
  <si>
    <t>16.2.3.1</t>
  </si>
  <si>
    <t>Выполнение муниципального задания в МБОУДО ДЮСШ</t>
  </si>
  <si>
    <t xml:space="preserve">Городской бюджет и внебюджетные средства :
-содержание учреждений; оплата труда с начислениями.
Областные субсидии:
-на повышение оплаты труда работникам  бюджетной сферы в соответствии с Указами Президента № 597, 761
 </t>
  </si>
  <si>
    <t>16.2.3.2</t>
  </si>
  <si>
    <t>На содержание обьектов спортивной инфраструктуры муниципальной собственности для занятий физической культуры и спорта</t>
  </si>
  <si>
    <t>МБОУДО "ДЮСШ"-Оплата за услуги по поставке теплоэнергии, оплата налога на имущество .МКУ "Комитет по культуре и спорту": приобретение спортивных площадок - 4 шт, баскетбольных щитов.</t>
  </si>
  <si>
    <t>16.3</t>
  </si>
  <si>
    <t>Подпрограмма «Повышение правовой культуры населения на территории ЗАТО г.Радужный Владимирской области»</t>
  </si>
  <si>
    <t>16.4</t>
  </si>
  <si>
    <t>Подпрограмма «Укрепление единства российской нации и этнокультурное развитие народов на территории ЗАТО г. Радужный Владимирской области»</t>
  </si>
  <si>
    <t>16.4.1</t>
  </si>
  <si>
    <t>Реализация стратегии государственной национальной политики Российской Федерации на территории муниципального образования ЗАТО г. Радужный Владимирской области</t>
  </si>
  <si>
    <t>16.4.1.1</t>
  </si>
  <si>
    <t>Совершенствование муниципального управления в сфере государственной национальной политики Российской Федерации.</t>
  </si>
  <si>
    <t>МБУК ПКиО: Мероприятия, направленные на совершенствование муниципального управления в сфере государственной национальной политики РФ по обеспечению жизнедеятельности населения и восстановлению объектов инфраструктыры на сопредельных территориях (оплата туда, начисления на оплату труда, командировочные расходы); МКУ "Комитет по культуре и спорту":приобретение цветов для вручения.</t>
  </si>
  <si>
    <t>Муниципальная программа «Создание благоприятных условий для развития молодого поколения на территории ЗАТО г. Радужный Владимирской области»</t>
  </si>
  <si>
    <t>17.1</t>
  </si>
  <si>
    <t>Подпрограмма Социальная поддержка детей, оказавшихся в трудной жизненной ситуации на территории ЗАТО г.Радужный Владимирской области»</t>
  </si>
  <si>
    <t>17.2</t>
  </si>
  <si>
    <t>Подпрограмма «Организация досуга и воспитание детей на территории ЗАТО г.Радужный Владимирской области»</t>
  </si>
  <si>
    <t>17.2.1</t>
  </si>
  <si>
    <t>Организация мероприятий для семей с детьми</t>
  </si>
  <si>
    <t>17.2.1.1</t>
  </si>
  <si>
    <t>Организация работы молодежной дискотеки в летний сезон в городском парке без входных билетов (расходы на заработную плату работникам дискотеки). Приобретение музыкальной аппаратуры</t>
  </si>
  <si>
    <t xml:space="preserve">Организация работы молодежной дискотеки в летний сезон в городском парке </t>
  </si>
  <si>
    <t>17.2.1.2</t>
  </si>
  <si>
    <t>Организация работы детских аттракционов в летний сезон</t>
  </si>
  <si>
    <t>Организация работы сотрудников, обеспечивающих деятельность детских аттракционов в летний сезон</t>
  </si>
  <si>
    <t>17.3</t>
  </si>
  <si>
    <t>Подпрограмма «Молодёжь города на территории ЗАТО г.Радужный Владимирской области»</t>
  </si>
  <si>
    <t>17.3.1</t>
  </si>
  <si>
    <t>Моложежь города</t>
  </si>
  <si>
    <t>17.3.1.1</t>
  </si>
  <si>
    <t>Участие поискового отряда «Гром», членов Ассоциации поисковых отрядов «Гром» Владимирской области в Вахтах Памяти, поиске и захоронении останков бойцов Советской армии, погибших в период Великой Отечественной войны: - транспортные расходы; - командировочные расходы; - материальное обеспечение</t>
  </si>
  <si>
    <t>Расходы (транспортные, командировочные, материальные), связанные с участием поискового отряда «Гром» в Вахтах Памяти</t>
  </si>
  <si>
    <t>17.3.1.2</t>
  </si>
  <si>
    <t>Реализация проекта – победителя городского конкурса "Идея проектов"</t>
  </si>
  <si>
    <t>Проект "Аллея благодарности". Руководитель проекта Ромашечкина Екатерина Николаевна. Участники волонтерских отрядов Движения Первых.  Денежные средства перенесены на 2024 г. ввиду того, что реализация данного проекта в мае 2024 г.</t>
  </si>
  <si>
    <t>17.3.1.3</t>
  </si>
  <si>
    <t>Реализация проекта – победителя областного конкурса проектов «Важное дело»</t>
  </si>
  <si>
    <t>17.3.1.4</t>
  </si>
  <si>
    <t>Проведение мероприятий, посвящённых празднованию Дня Молодёжи</t>
  </si>
  <si>
    <t>Фестиваль уличных видов спорта</t>
  </si>
  <si>
    <t>17.3.1.5</t>
  </si>
  <si>
    <t>Выборы в Молодёжный совет при главе города; Проведение заседаний, семинаров, слётов, школ для молодых членов совета (оплата транспортных расходов, учёбы, лекторов и т.д.)</t>
  </si>
  <si>
    <t>17.4</t>
  </si>
  <si>
    <t>Подпрограмма «Временная занятость детей и молодёжи на территории ЗАТО г.Радужный Владимирской области»</t>
  </si>
  <si>
    <t>17.4.1</t>
  </si>
  <si>
    <t>Временная занятость детей и молодёжи</t>
  </si>
  <si>
    <t>17.4.1.1</t>
  </si>
  <si>
    <t>Проведение мелкого ремонта школьной мебели, уборка скошенной травы, перекопка клумб, посадка цветов, прополка, полив на территориях МБОУ Средняя общеобразовательная школа №1, МБОУ Средняя общеобразовательная школа №2, МБОУ ДОД Центр внешкольной работы «Лад»</t>
  </si>
  <si>
    <t>Проведен мелкий ремонт школьной мебели, уборка скошенной травы, перекопка клумб, посадка цветов, прополка, полив на территориях МБОУ Средняя общеобразовательная школа №1, МБОУ Средняя общеобразовательная школа №2, МБОУ ДОД Центр внешкольной работы «Лад»</t>
  </si>
  <si>
    <t>17.4.1.2</t>
  </si>
  <si>
    <t>Благоустройство и озеленение территории, перекопка клумб, посадка цветов, прополка, полив, вырубка и обрезка кустов, покраска малых форм, уборка территории, участков и прогулочных веранд в МБДОУ ЦРР Детский сад № 3, МБДОУ ЦРРДетский сад № 5, МБДОУ ЦРР Детский сад № 6</t>
  </si>
  <si>
    <t>17.4.1.3</t>
  </si>
  <si>
    <t>Благоустройство и озеленение территории МБУК ДОД "Детская школа искусств" (перекопка клумб, посадка цветов, прополка, полив)</t>
  </si>
  <si>
    <t>17.4.1.4</t>
  </si>
  <si>
    <t>Благоустройство территорий МБОУ ДОД Детская-юношеская спортивная школа, прилегающей к с/к "Кристалл” и плавательному бассейну, благоустройство территории, прилегающей к лыжной базе</t>
  </si>
  <si>
    <t>Выполнены работы по благоустройству территорий МБОУ ДОД Детская-юношеская спортивная школа, прилегающей к с/к "Кристалл” и плавательному бассейну, благоустройство территории, прилегающей к лыжной базе</t>
  </si>
  <si>
    <t>17.4.1.5</t>
  </si>
  <si>
    <t>Благоустройство и озеленение территории, перекопка клумб, посадка цветов, прополка, полив, вырубка и обрезка кустов городских территорий, подведомственных МКУ "Дорожник"</t>
  </si>
  <si>
    <t>Выполнены работы по благоустройству и озеленению территории, перекопки клумб, посадки цветов, прополки, полив, вырубки и обрезки кустов городских территорий, подведомственных МКУ "Дорожник"</t>
  </si>
  <si>
    <t>17.4.1.6</t>
  </si>
  <si>
    <t xml:space="preserve">Предоставление субсидиий из бюджета ЗАТО г. Радужный на возмещение расходов по временному трудоустройству несовершеннолетних граждан в возрасте от 14 до 18 лет в свободное от учебы время </t>
  </si>
  <si>
    <t>Вышеуказанные мероприятия выполнены в рамках организация временного трудоустройства несовершеннолетних граждан в каникулярный период, в 2023 году было трудоустроено 68 подростков на предприятия и организации города</t>
  </si>
  <si>
    <t xml:space="preserve">Оценка эффективности муниципальных программ за 2023 год       </t>
  </si>
  <si>
    <t>Наименование основного мероприятия</t>
  </si>
  <si>
    <t>Сроки исполне-ния</t>
  </si>
  <si>
    <t>Целевые индикаторы (показатели)</t>
  </si>
  <si>
    <t>Объем бюджетных расходов, тыс. рублей</t>
  </si>
  <si>
    <t>Результаты оценки бюджетной эффективности</t>
  </si>
  <si>
    <t>наименование (показателя)</t>
  </si>
  <si>
    <t>единица измерения</t>
  </si>
  <si>
    <t>плановое значение</t>
  </si>
  <si>
    <t>фактическое значение</t>
  </si>
  <si>
    <t>отклонение (-/+,%)</t>
  </si>
  <si>
    <t>Муниципальная программа «Развитие муниципальной службы и органов управления на территории  ЗАТО г. Радужный Владимирской области»</t>
  </si>
  <si>
    <t>2023</t>
  </si>
  <si>
    <t>Количество муниципальных правовых актов, принятых по вопросам муниципальной службы</t>
  </si>
  <si>
    <t>шт.</t>
  </si>
  <si>
    <t>Бюджетная эффективность реализации мероприятия удовлетворительная</t>
  </si>
  <si>
    <t>Количество проведенных обучающих семинаров с муниципальными служащими</t>
  </si>
  <si>
    <t xml:space="preserve">Число муниципальных служащих, прошедших обучение в в рамках реализации государственной программы Владимирской области 
«Развитие государственной гражданской службы Владимирской области и муниципальной службы во Владимирской области» 
</t>
  </si>
  <si>
    <t>чел.</t>
  </si>
  <si>
    <t>0</t>
  </si>
  <si>
    <t xml:space="preserve">Число гражданских служащих, прошедших обучение 
в рамках реализации государственной программы Владимирской области 
«Развитие государственной гражданской службы Владимирской области и муниципальной службы во Владимирской области» </t>
  </si>
  <si>
    <t>Количество высших муниципальных должностей,
замещенных в результате проведенного конкурса</t>
  </si>
  <si>
    <t>Количество должностей муниципальной службы,
замещенных из кадрового резерва или в результате проведенного конкурса</t>
  </si>
  <si>
    <t>Обеспечение эффективного содержания и эксплуатации закрепленного на праве оперативного управления недвижимого и движимого муниципального имущества, необходимых для исполнения органами местного самоуправления муниципального образования полномочий по вопросам местного значения</t>
  </si>
  <si>
    <t>%</t>
  </si>
  <si>
    <t>Оказание содействия субъектам предпринимательства в поиске инвестиционных площадок, необходимых для создания или развития бизнеса</t>
  </si>
  <si>
    <t>Рост субъектов малого и среднего предпринимательства (включая индивидуальных предпринимателей) на территории г. Радужный Владимирской области</t>
  </si>
  <si>
    <t>ед.</t>
  </si>
  <si>
    <t>Оказание консультативной, юридической, бухгалтерской и иной помощи начинающим предпринимателям</t>
  </si>
  <si>
    <t>Рост среднесписочной численности работников, занятых у субъектов малого и среднего предпринимательства, в % к предыдущему году</t>
  </si>
  <si>
    <t>+5,5</t>
  </si>
  <si>
    <t>Количество земельных участков, предоставленных в аренду субъектам малого и среднего предпринимательства в технопарке (без учета ранее заключенных договоров)</t>
  </si>
  <si>
    <t>Количество субъектов малого и среднего предпринимательства, обратившихся за информационной и консультационной поддержкой</t>
  </si>
  <si>
    <t>+2</t>
  </si>
  <si>
    <t>Количество субъектов малого и среднего предпринимательства, обратившихся за имущественной поддержкой</t>
  </si>
  <si>
    <t>+6</t>
  </si>
  <si>
    <t>Количество субъектов малого и среднего предпринимательства, которым была оказана имущественная поддержка</t>
  </si>
  <si>
    <t>+5</t>
  </si>
  <si>
    <t>Количество самозанятых граждан, зафиксировавших свой статус, с учетом введения налогового режима для самозанятых</t>
  </si>
  <si>
    <t>-10</t>
  </si>
  <si>
    <t>Подпрограмма 
«Комплексные меры профилактики правонарушений на территории  ЗАТО г.Радужный Владимирской области »</t>
  </si>
  <si>
    <t>Количество рейдов/патрулей, проводимых членами Добровольных народных дружин, действующих на территории  ЗАТО г. Радужный</t>
  </si>
  <si>
    <t xml:space="preserve">Кол-во </t>
  </si>
  <si>
    <t xml:space="preserve">В ходе реализации данной программы за  2023 год недостатков не обнаружено. 
 </t>
  </si>
  <si>
    <t>Количество правонарушений, выявленных  членами Добровольных народных дружин, действующих на территории ЗАТО г. Радужный</t>
  </si>
  <si>
    <t>Подпрограмма
«Профилактика дорожно-транспортного травматизма 
На территории  ЗАТО г.Радужный Владимирской области»</t>
  </si>
  <si>
    <t xml:space="preserve">Количество мероприятий  по  профилактике
ДТП.
</t>
  </si>
  <si>
    <t>Кол-во 
меропр</t>
  </si>
  <si>
    <t>Количество участников 
мероприятий по профилактике  дорожного движения.</t>
  </si>
  <si>
    <t>чел</t>
  </si>
  <si>
    <t>Подпрограмма 
«Комплексные меры противодействия злоупотреблению 
наркотиками и их незаконному обороту на территории ЗАТО г.Радужный Владимирской области»</t>
  </si>
  <si>
    <t>Количество мероприятий по 
профилактике наркомании</t>
  </si>
  <si>
    <t>кол-во 
меропр</t>
  </si>
  <si>
    <t>Количество участников 
мероприятий по профилактике 
наркомании и алкоголизма</t>
  </si>
  <si>
    <t>процент учащихся 5-11 классов, 
принявших участие в социально — психологическом 
тестировании в средних общеобразовательных школах на раннее выявление потребления наркотических средств и психотропных веществ</t>
  </si>
  <si>
    <t>Подпрограмма «Комплексные меры противодействия 
злоупотреблению алкогольной продукцией и 
профилактика алкоголизма населения на территории ЗАТО г. Радужный Владимирской области»</t>
  </si>
  <si>
    <t>Количество мероприятий по 
профилактике наркомании и алкоголизма</t>
  </si>
  <si>
    <t>Количество участников мероприятий 
по профилактике наркомании и алкоголизма</t>
  </si>
  <si>
    <t>Подпрограмма «Противодействие терроризму и 
экстремизму на территории ЗАТО г. Радужный Владимирской области»</t>
  </si>
  <si>
    <t>Количество мероприятий по профилактике 
экстремизма и терроризма</t>
  </si>
  <si>
    <t xml:space="preserve"> Количество участников мероприятий по 
профилактике экстремизма и терроризма</t>
  </si>
  <si>
    <t>Муниципальная подпрограмма «Землеустройство и землепользование на территории   ЗАТО г. Радужный Владимирской области», в том числе мероприятия:</t>
  </si>
  <si>
    <t>Количество сформированных и поставленных на кадастровый учет земельных участков  и земельных участков, границы которых уточнены</t>
  </si>
  <si>
    <t>Инвентаризация и топографическая съемка земель</t>
  </si>
  <si>
    <t>Покрытие территории картографическими материалами</t>
  </si>
  <si>
    <t>га.</t>
  </si>
  <si>
    <t>Количество земельных участков, по которым проведена независимая оценка</t>
  </si>
  <si>
    <t>1.4</t>
  </si>
  <si>
    <t>Приобретение оборудования, технических средств, комплектующих к компьютерной и оргтехнике, расходных материалов, периферийного и компьютерного оборудования, ремонт компьютерной техники, разработка подсистемы «Аренда земли» на платформе лицензионного программного продукта «1С: предприятие 8» на базе «1 С: Реестр государственного и муниципального имущества. 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услуги, услуги поверки (калибровки) средства измерения)</t>
  </si>
  <si>
    <t>Муниципальная подпрограмма «Оценка недвижимости, признание прав и регулирование отношений по муниципальной собственности на территории  ЗАТО г. Радужный Владимирской области»</t>
  </si>
  <si>
    <t xml:space="preserve">Количество объектов недвижимого муниципального   имущества, по которым проведены кадастровые работы  </t>
  </si>
  <si>
    <t>2.2</t>
  </si>
  <si>
    <t>Количество объектов недвижимого муниципального имущества, по которым проведена независимая оценка</t>
  </si>
  <si>
    <t>Доля структурных подразделений Администрации города и СНД, имеющих доступ к информационно-телекоммуникационной сети Интернет (далее - сеть Интернет) со скоростью не менее 30 Мбит/с.</t>
  </si>
  <si>
    <t>93,10%</t>
  </si>
  <si>
    <t>Обеспеченность рабочих мест средствами вычислительной техники</t>
  </si>
  <si>
    <t>100%</t>
  </si>
  <si>
    <t xml:space="preserve">Доля отечественных операционных систем, установленных и используемых на АРМ, от общего количества АРМ </t>
  </si>
  <si>
    <t>Доля отечественного программного обеспечения, установленного и используемого на АРМ, от общего количества АРМ</t>
  </si>
  <si>
    <t>Доля автоматизированных рабочих мест (АРМ), на которых используются средства защиты информации, передаваемой по глобальным сетям</t>
  </si>
  <si>
    <t xml:space="preserve"> Муниципальной программы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области»</t>
  </si>
  <si>
    <t xml:space="preserve">Муниципальная подпрограмма «Совершенствование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области»
</t>
  </si>
  <si>
    <r>
      <rPr>
        <sz val="10"/>
        <color indexed="8"/>
        <rFont val="Times New Roman"/>
        <family val="1"/>
      </rPr>
      <t xml:space="preserve"> Повышение качества защиты населения и территории города от возможных ЧС при-родного, техногенного и террористического характера, организации управления силами и средствами городского звена РСЧС и ГО ЗАТО г. Радужный, </t>
    </r>
    <r>
      <rPr>
        <b/>
        <sz val="10"/>
        <color indexed="8"/>
        <rFont val="Times New Roman"/>
        <family val="1"/>
      </rPr>
      <t>в том числе:</t>
    </r>
  </si>
  <si>
    <t>Количество гибели людей</t>
  </si>
  <si>
    <t>Чел.</t>
  </si>
  <si>
    <t>Бюджетная эффективность реализации основного мероприятия муниципальной программы признается высокой</t>
  </si>
  <si>
    <t>Количество пострадавшего населения</t>
  </si>
  <si>
    <t>Экономический ущерб</t>
  </si>
  <si>
    <t>Тыс. руб.</t>
  </si>
  <si>
    <t>Информационное обеспечение систем мониторинга и прогнозирования ЧС</t>
  </si>
  <si>
    <t>Эффективность затрат на мероприятия по предупреждению чрезвычайных ситуаций</t>
  </si>
  <si>
    <t xml:space="preserve"> Создание и совершенствование пунктов управления города:</t>
  </si>
  <si>
    <t>Оснащение нештатных аварийно-спасательных формирований города</t>
  </si>
  <si>
    <t>Организация обучения руководящего состава, сил РСЧС и населения к действиям в ЧС:</t>
  </si>
  <si>
    <t xml:space="preserve"> Организация и обеспечение мероприятий гражданской обороны:</t>
  </si>
  <si>
    <t xml:space="preserve">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</si>
  <si>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Организация  мероприятий по гражданской обороне</t>
  </si>
  <si>
    <t>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</si>
  <si>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Проведение работ по предотвращению чрезвычайных ситуаций, вызванных последствиями снегопадов</t>
  </si>
  <si>
    <t>ИТОГО по подпрограмме:</t>
  </si>
  <si>
    <r>
      <rPr>
        <b/>
        <sz val="10"/>
        <color indexed="8"/>
        <rFont val="Times New Roman"/>
        <family val="1"/>
      </rPr>
      <t>Муниципальная подпрограмма «</t>
    </r>
    <r>
      <rPr>
        <b/>
        <sz val="10"/>
        <rFont val="Times New Roman"/>
        <family val="1"/>
      </rPr>
      <t>Безопасный город на территории ЗАТО г. Радужный Владимирской области</t>
    </r>
    <r>
      <rPr>
        <b/>
        <sz val="10"/>
        <color indexed="8"/>
        <rFont val="Times New Roman"/>
        <family val="1"/>
      </rPr>
      <t>»</t>
    </r>
  </si>
  <si>
    <t>Задача 1</t>
  </si>
  <si>
    <t xml:space="preserve">1. Создание и внедрение аппаратно-программного комплекса "Безопасный город" (далее - АПК "Безопасный город") во все сферы жизнедеятельности муниципального образования.
</t>
  </si>
  <si>
    <t xml:space="preserve">Повышение общего уровня общественной безопасности, правопорядка и безопасности среды обитания за счёт существующего улучшения координации деятельности сил и служб, ответственных за решение этих задач, путём внедрения на базе муниципального образования комплексной информационной системы, обеспечиваю- щей прогнозирование, мониторинг, предупреждение и ликвидацию возможных угроз
          </t>
  </si>
  <si>
    <t>Повышение уровня  защищенности муниципальных   объектов   от угроз чрезвычайных ситуаций природного,  техногенного, характера, а также ситуаций криминогенного, террористического характера.</t>
  </si>
  <si>
    <t>%/шт.</t>
  </si>
  <si>
    <t>53,4/31</t>
  </si>
  <si>
    <t>Повышение уровня защищенности населения муниципального образования в местах с массовым пребыванием людей от угроз чрезвычайных ситуаций природного и техногенного, характера</t>
  </si>
  <si>
    <t>70,5/12</t>
  </si>
  <si>
    <t>Снижение количества правонарушений, совершенных на улицах, в местах массового пребывания и отдыха граждан.</t>
  </si>
  <si>
    <t>19/26</t>
  </si>
  <si>
    <t>Повышение уровня антитеррористической защищенности мест массового пребывания людей.</t>
  </si>
  <si>
    <t>Повышение оперативности служб экстренного реагирования, при выполнении мероприятий по предупреждению чрезвычайных ситуаций.</t>
  </si>
  <si>
    <t>тыс.руб.</t>
  </si>
  <si>
    <t>Бюджетная эффективность реализации основного мероприятия муниципальной  программы признается неудовлетворительной</t>
  </si>
  <si>
    <t>Видеонаблюдение АПК "Безопасный город"</t>
  </si>
  <si>
    <t>Увеличение уровня  оснащенности аппаратно-техническими средствами ситуационного центра     АПК     «Безопасный город» организованного на базе ЕДДС-112.</t>
  </si>
  <si>
    <t>Установка технических средств обеспечения безопасности (устройства экстренного вызова наряда полиции (ЧОПа), системы видеонаблюдения) в местах с массовым пребыванием людей.</t>
  </si>
  <si>
    <t>Увеличение количества новых (и, или) модернизированных каналов связи систем и сегментов АПК «Безопасный город».</t>
  </si>
  <si>
    <t xml:space="preserve">%    </t>
  </si>
  <si>
    <t>Общее количество проведенных инженерно-технических обслуживаний систем и сегментов   АПК   «Безопасный город»</t>
  </si>
  <si>
    <t>Доля муниципальных предприятий и учреждений, имеющих паспорт антитеррористической защищенности.</t>
  </si>
  <si>
    <t>Темп роста (снижения) количества пожаров.</t>
  </si>
  <si>
    <t>ИТОГО по подпрогамме:</t>
  </si>
  <si>
    <t>Бюджетная эффективность реализации муниципальной программы удовлетворительная</t>
  </si>
  <si>
    <t>ВСЕГО по программе</t>
  </si>
  <si>
    <t> Подпрограмма «Обеспечение территории ЗАТО г. Радужный Владимирской области документацией для осуществления градостроительной деятельности"</t>
  </si>
  <si>
    <t>Эффективна</t>
  </si>
  <si>
    <t>Количество градостроительной документации, приведенной (разработанной) в соответствие с требованиями Градостроительного кодекса Российской Федерации</t>
  </si>
  <si>
    <t>99,92%</t>
  </si>
  <si>
    <t>Подпрограмма  "Стимулирование развития жилищного строительства на территории ЗАТО  г. Радужный Владимирской области "</t>
  </si>
  <si>
    <t>Годовой объем ввода жилых домов, в т.ч.</t>
  </si>
  <si>
    <t>тыс.кв.м</t>
  </si>
  <si>
    <t>Многоэтажное жилищное строительство</t>
  </si>
  <si>
    <t>Малоэтажное жилищное строительство</t>
  </si>
  <si>
    <t>Ввод коммерческого жилья</t>
  </si>
  <si>
    <t>Общая площадь сформированных территорий для комплексного развития территорий, в том числе для развития малоэтажного жилищного строительства</t>
  </si>
  <si>
    <t>га</t>
  </si>
  <si>
    <t>Количество земельных участков, предоставленных многодетным семьям, обеспеченных инженерной и транспортной инфраструктурой</t>
  </si>
  <si>
    <t>Доля земельных участков, предназначенных для жилищного строительства органами местного самоуправления</t>
  </si>
  <si>
    <t>Подпрограмма «Обеспечение жильем многодетных семей на территории ЗАТО  г. Радужный Владимирской области"</t>
  </si>
  <si>
    <t>Количество многодетных семей, получивших государственную и муниципальную  поддержку на улучшение жилищных условий в рамках реализации Подпрограммы</t>
  </si>
  <si>
    <t>кол-во семей</t>
  </si>
  <si>
    <t>Количество граждан ЗАТО г. Радужный, перед которыми государство имеет обязательство по обеспечению жилыми помещениями в соответствии с законодательством, получивших государственную поддержку</t>
  </si>
  <si>
    <t>кол-во</t>
  </si>
  <si>
    <t>2015-2023</t>
  </si>
  <si>
    <t>Количество граждан (семей), признанных в установленном порядке нуждающимися в жилых помещениях, предоставляемых по договорам  социального найма</t>
  </si>
  <si>
    <t>Количество граждан (семей )улучшивших жилищные условия</t>
  </si>
  <si>
    <t>Количество молодых семей, получивших поддержку на улучшение жилищных условий</t>
  </si>
  <si>
    <t>1. Общие целевые показатели в области энергосбережения и повышения энергетической эффективности</t>
  </si>
  <si>
    <t>Доля объемов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ЗАТО г. Радужный Владимирской области</t>
  </si>
  <si>
    <t>Доля объемов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ЗАТО г. Радужный Владимирской области</t>
  </si>
  <si>
    <t>2. Целевые показатели в области энергосбережения и повышения энергетической эффективности в жилищном фонде</t>
  </si>
  <si>
    <t xml:space="preserve">Доля объемов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ЗАТО г. Радужный Владимирской </t>
  </si>
  <si>
    <t>Доля объемов холодной воды, расчеты за которую осуществляются с использованием приборов учета, в общем объеме холодной воды, потребляемой (используемой) на территории ЗАТО г. Радужный Владимирской области</t>
  </si>
  <si>
    <t>Доля объемов горячей воды, расчеты за которую осуществляются с использованием приборов учета, в общем объеме воды, потребляемой (используемой) на территории ЗАТО г. Радужный Владимирской области</t>
  </si>
  <si>
    <t>3. Целевые показатели в области энергосбережения и повышения энергетической эффективности в системах коммунальной инфраструктуры</t>
  </si>
  <si>
    <t>Доля потерь электрической энергии при ее передаче по распределительным сетям в общем объеме переданной электрической энергии</t>
  </si>
  <si>
    <t>Удельный расход электрической энергии, используемой при передаче тепловой энергии в системах теплоснабжения</t>
  </si>
  <si>
    <t>кВтч/куб. м</t>
  </si>
  <si>
    <t>Доля потерь тепловой энергии при ее передаче в общем объеме переданной тепловой энергии</t>
  </si>
  <si>
    <t>Доля потерь воды при ее передаче в общем объеме переданной воды</t>
  </si>
  <si>
    <t>Удельный расход электрической энергии, потребляемой  в технологическом процессе подготовки питьевой воды(на 1 куб. метр)</t>
  </si>
  <si>
    <t>Удельный расход электрической энергии, используемой в системах водоотведения (на 1 куб. метр)</t>
  </si>
  <si>
    <t xml:space="preserve">Муниципальная программа «Жилищно-коммунальный  комплекс на территории ЗАТО г. Радужный Владимирской области» </t>
  </si>
  <si>
    <t>эффективна</t>
  </si>
  <si>
    <t>Подпрограмма  "Развитие жилищно-коммунального комплекса на территории ЗАТО г. Радужный Владимирской области"</t>
  </si>
  <si>
    <t>1. Показатель (критерий) территориальной доступности 
1.1. Доля потребителей, обеспеченных доступом к коммунальной инфраструктуре в  муниципальном образовании</t>
  </si>
  <si>
    <t xml:space="preserve">2.  Показатель (критерий) экономической доступности
2.1. Соответствие фактически сложившегося роста платы граждан за коммунальные услуги установленному субъектом Федерации 
</t>
  </si>
  <si>
    <t xml:space="preserve">Коэффициент
≥1
</t>
  </si>
  <si>
    <t>3. Показатель доли неэффективных расходов на жилищно-коммунальное хозяйство
3.1. Доля объема неэффективных расходов бюджетных средств к общему объему бюджетных расходов в области жилищно-коммунального хозяйства муниципального образования</t>
  </si>
  <si>
    <t>4. Показатель доли не эффективных организаций жилищно-коммунального хозяйства
4.1. Доля неэффективных предприятий жилищно-коммунального хозяйства</t>
  </si>
  <si>
    <t>Доля отходов размещенных на специализированных полигонах и санкционированных свалках по отношению к общему объему захороненных отходов</t>
  </si>
  <si>
    <t>Количество учтенных субъектов хозяйственной и иной деятельности, расположенных на территории ЗАТО г. Радужный Владимирской области</t>
  </si>
  <si>
    <t>Доступность информации для населения о состоянии экологической обстановки в городе</t>
  </si>
  <si>
    <t>Подпрограмма   «Городские леса  на территории ЗАТО    г. Радужный Владимирской области»</t>
  </si>
  <si>
    <t>Количество лесных пожаров на территории города</t>
  </si>
  <si>
    <t>Доля обустроенных противопожарных водоемов и подъездных путей к ним по отношению к общему числу</t>
  </si>
  <si>
    <t>Количество благоустроенных охранных зон родников</t>
  </si>
  <si>
    <t>Доступность информирования населения о качестве родниковой воды по результатам анализов</t>
  </si>
  <si>
    <t>Доля твердых бытовых отходов, охваченных эффективной системой централизованного сбора и транспортировки, в общем объеме образующихся отходов</t>
  </si>
  <si>
    <t>Доля ликвидированных несанкционированных свалок по отношению к выявленным</t>
  </si>
  <si>
    <t>Соответствие качества питьевой воды санитарным нормам</t>
  </si>
  <si>
    <t>Снижение износа сетей и сооружений водоснабжения  и водоотведения</t>
  </si>
  <si>
    <t>Задача: обеспечение комфортного проживания населения и безопасности дорожного движения на территории ЗАТО г. Радужный</t>
  </si>
  <si>
    <t>Приведение в нормативное состояние автомобильных дорог общего пользования местного значения:</t>
  </si>
  <si>
    <t>Приведение в нормативное состояние улично-дорожной сети</t>
  </si>
  <si>
    <r>
      <rPr>
        <sz val="12"/>
        <rFont val="Times New Roman"/>
        <family val="1"/>
      </rPr>
      <t>тыс.м</t>
    </r>
    <r>
      <rPr>
        <vertAlign val="superscript"/>
        <sz val="12"/>
        <rFont val="Times New Roman"/>
        <family val="1"/>
      </rPr>
      <t>2</t>
    </r>
  </si>
  <si>
    <t>15,612</t>
  </si>
  <si>
    <t>Задача: проведение комплекса мер по ремонту, обслуживанию и содержанию существующих объектов благоустройства</t>
  </si>
  <si>
    <t>Ремонт, содержание и обслуживание объектов благоустройства:</t>
  </si>
  <si>
    <r>
      <rPr>
        <sz val="10"/>
        <rFont val="Times New Roman"/>
        <family val="1"/>
      </rPr>
      <t xml:space="preserve">Приведение в нормативное состояние объектов благоустройства, </t>
    </r>
    <r>
      <rPr>
        <b/>
        <sz val="10"/>
        <rFont val="Times New Roman"/>
        <family val="1"/>
      </rPr>
      <t>в том числе:</t>
    </r>
  </si>
  <si>
    <t>-строительство и ремонт тротуаров, пешеходных дорожек, автостоянок</t>
  </si>
  <si>
    <t>-вырубка кустарника и очистка от мелколесья</t>
  </si>
  <si>
    <t>установка малых архитектурных форм и бетонных скульптур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</si>
  <si>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</si>
  <si>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 xml:space="preserve">- обслуживание тротуаров, пешеходных дорожек, площадок и подъездных дорог: </t>
  </si>
  <si>
    <t xml:space="preserve">Оплата ГСМ и электроэнергии за декабрь 2023 года в январе 2024 года. Дотация предоставленная на подготовку и обеспечение зимнего содержания дорог общего пользования местного значения, создания необходимых запасов материальных ресурсов в 2023 году исполнена на 59,3 % остаток дотации планируется использовать в 2024 году </t>
  </si>
  <si>
    <t>ручным способом (летний/зимний период)</t>
  </si>
  <si>
    <t>механизированным способом (летний/зимний период)</t>
  </si>
  <si>
    <t>механизированная очистка дорог (территории общеобразовательных учреждений) от снега</t>
  </si>
  <si>
    <t xml:space="preserve">обслуживание и ремонт малых (детских, спортивных) архитектурных форм </t>
  </si>
  <si>
    <t>проведение аварийного ямочного ремонта</t>
  </si>
  <si>
    <r>
      <rPr>
        <sz val="12"/>
        <rFont val="Times New Roman"/>
        <family val="1"/>
      </rPr>
      <t>м</t>
    </r>
    <r>
      <rPr>
        <vertAlign val="superscript"/>
        <sz val="12"/>
        <rFont val="Times New Roman"/>
        <family val="1"/>
      </rPr>
      <t>2</t>
    </r>
  </si>
  <si>
    <t>уход за клумбами и цветниками в летний период</t>
  </si>
  <si>
    <t>содержание и обслуживание городских автомобильных дорог</t>
  </si>
  <si>
    <t>Задача: проведение комплекса мер по содержанию, реконструкции, ремонту, модернизации существующих объектов наружного освещения, а так же по бесперебойному снабжению электроэнергией наружного освещения; создание безопасных условий дорожного движения при достижении нормативного уровня освещения дорог</t>
  </si>
  <si>
    <t>содержание и обслуживание линий или систем уличного освещения (протяженность)</t>
  </si>
  <si>
    <t>км</t>
  </si>
  <si>
    <t>Оплата электроэнергии за декабрь 2023 в январе 2024 года</t>
  </si>
  <si>
    <t>количество обслуживаемых светильников</t>
  </si>
  <si>
    <t xml:space="preserve">Задача:Создание универсальных механизмов вовлеченности заинтересованных граждан, организаций в реализацию мероприятий по благоустройству территории ЗАТО г.Радужный Владимирской области; </t>
  </si>
  <si>
    <t>Количество благоустроенных дворовых территорий</t>
  </si>
  <si>
    <t>Доля благоустроенных дворовых территорий от общего количества дворовых территорий</t>
  </si>
  <si>
    <t>Количество благоустроенных общественных территорий</t>
  </si>
  <si>
    <t>Доля благоустроенных общественных территорий от общего количества дворовых территорий</t>
  </si>
  <si>
    <t>Задача: повышение качества дорожной сети; обеспечение сохранности объектов городского дорожного хозяйства; обеспечение безопасности жителей города</t>
  </si>
  <si>
    <t>Ремонт и содержание улично-дорожной сети и объектов благоустройства:</t>
  </si>
  <si>
    <t>приведение в нормативное состояние автомобильных дорог и подъездов к жилым домам (ямочный ремонт)</t>
  </si>
  <si>
    <t>выкос травы на газонах первого и третьего квартала</t>
  </si>
  <si>
    <t xml:space="preserve">1.Цель программы: Создание благоприятных условий, способствующих интеграции инвалидов и других маломобильных групп населения в общество и повышению уровня их жизни  </t>
  </si>
  <si>
    <r>
      <rPr>
        <b/>
        <sz val="10"/>
        <color indexed="8"/>
        <rFont val="Times New Roman"/>
        <family val="1"/>
      </rPr>
      <t>Наименование задачи:</t>
    </r>
    <r>
      <rPr>
        <sz val="10"/>
        <color indexed="8"/>
        <rFont val="Times New Roman"/>
        <family val="1"/>
      </rPr>
      <t>«1. Оснащение действующих объектов социальной сферы средствами, обеспечивающими беспрепятственный доступ к ним инвалидов и других маломобильных групп населения с учетом их потребностей; 2. Приспособление жилых помещений инвалидов и общего имущества в многоквартирных домах, в которых проживают инвалиды, с учетом потребностей инвалидов и обеспечения условий их доступности для инвалидов. 3.Обеспечение получения качественного дошкольного образования детьми-инвалидами в дошкольных образовательных учреждениях.</t>
    </r>
  </si>
  <si>
    <t xml:space="preserve"> Оснащение действующих объектов социальной сферы средствами, обеспечивающими беспрепятственный доступ к ним инвалидов и других маломобильных групп населения с учетом их потребностей</t>
  </si>
  <si>
    <t>Количество переоборудованного жилья инвалидов-колясочников для возможности их беспрепятственного передвижения (по заявлениям граждан)в течение финансового года</t>
  </si>
  <si>
    <t>Приспособление жилых помещений инвалидов и общего имущества в многоквартирных домах, в которых проживают инвалиды, с учетом потребностей инвалидов и обеспечения условий их доступности для инвалидов.</t>
  </si>
  <si>
    <t>Количество устанавливаемых пандусов, которыми оборудованы многоквартирные жилые дома и объекты социальной инфрраструктуры</t>
  </si>
  <si>
    <t>Обеспечение получения качественного дошкольного образования детьми-инвалидами в дошкольных образовательных учреждениях.</t>
  </si>
  <si>
    <t>Доля детей-инвалидов в возрасте от 1,5 до 7 лет , охваченных дошкольным образованием, от общей численности детей-инвалидов данного возраста</t>
  </si>
  <si>
    <t>Количество дошкольных образовательных учреждений образования, приспособленных с учетом обеспечения их доступности для инвалидов.</t>
  </si>
  <si>
    <t>1.1.подпрграмма "Развитие общего, дошкольного и дополнительного образования ЗАТО г. Радужный"</t>
  </si>
  <si>
    <t>Наименование задачи:«1. Развитие  дошкольной образовательной сети, обеспечивающей равный доступ граждан города к услугам дошкольного образования, модернизация содержания образования.
2. Создание условий  для устойчивого развития системы общего  и  дополнительного образования детей, обеспечение ее современного качества, доступности и эффективности.  
3. Повышение привлекательности  работы в должности  педагога  в образовательных учреждения города.</t>
  </si>
  <si>
    <t>1.Е1.2.1</t>
  </si>
  <si>
    <t>Федеральный проект "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2023-2025 годы"</t>
  </si>
  <si>
    <t>Количество муниципальных образовательных организаций, в которых созданы условия, соответствующие основным современным требованиям включая мероприятия по благоустройству прилегающих к ним территорий (23)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</si>
  <si>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учреждениях   . Проведение городских праздников "День знаний", " "Выпускник", "День учителя; Проведение военных сборов       (участие в проведении акции "День призывника");  Поощрение лучших учителей-лаурятов областного конкурса</t>
  </si>
  <si>
    <t>Удельный вес  численности обучающихся , участвующих в олимпиадах, конкурсах различного уровня (9)</t>
  </si>
  <si>
    <t xml:space="preserve">Проведение олимпиад,конкурсов, в  2023 г. </t>
  </si>
  <si>
    <t>Доля организаций, реализующих программы начального общего, основного общего и среднего общего образования, в сетевой форме (27)</t>
  </si>
  <si>
    <t>Число учащихся , участвующих в олимпиадах, конкурсах ,соревнованиях (9)</t>
  </si>
  <si>
    <t xml:space="preserve">чел. </t>
  </si>
  <si>
    <t>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   ; Обеспечение безопасности дорожного движения; Оснащение пунктов проведения ЕГЭ системой в/наблюдения</t>
  </si>
  <si>
    <t>Доля организаций общего образования, применяющих ресурсы региональной системы электронного и дистанционного обучения в образовательном процессе (36)</t>
  </si>
  <si>
    <t xml:space="preserve">100% образовательных учреждение имеют скорость подключения к сети "Интернет" от 1 Мбит /с и выше,  все учреждения представлены на официальном сайте (bus.gov.ru)  и в сети "Интернет, 100% учреждений укомплектованы необходимым оборудованием ( в том числе — интерактивным).  </t>
  </si>
  <si>
    <t>Доля образовательных организаций, которые обновили информационное наполнение и функциональные возможности открытых и общедоступных информационных ресурсов (38)</t>
  </si>
  <si>
    <t xml:space="preserve">Число образовательных учреждений , обеспеченных интерактивным оборудованием </t>
  </si>
  <si>
    <t>компенсация учителям,проживающим в муниципальных общежитиях</t>
  </si>
  <si>
    <t xml:space="preserve">доля педагогических работников получающих компенсацию </t>
  </si>
  <si>
    <t>100% обеспечение компенсацией учителей, проживающих в муниципальных общежитиях</t>
  </si>
  <si>
    <t xml:space="preserve">Доля общеобразовательных организаций, в которых проведены мероприятия по  обновлению материально-технической базы </t>
  </si>
  <si>
    <t>Наименование задачи: . Обеспечение безопасности обучающихся и работников образовательных учреждений во время их учебной и трудовой деятельности путем повышения безопасности жизнедеятельности: санитарно-эпидемиологической, противопожарной, антитеррористической, а также технической и электрической безопасности зданий, сооружений</t>
  </si>
  <si>
    <t>Проектные  работы , реконструкция , текущий ремонт</t>
  </si>
  <si>
    <t>Количество муниципальных дошкольных образовательных организаций, в которых проведены мероприятия по укреплению материально-технической базы (21)</t>
  </si>
  <si>
    <t>Проведение  текущих ремонтов проведенных в образовательных учреждениях</t>
  </si>
  <si>
    <t>Количество муниципальных общеобразовательных организаций, в которых проведены мероприятия по укреплению материально-технической базы (22)</t>
  </si>
  <si>
    <t>Укрепление МТБ общеобразовательных учреждений</t>
  </si>
  <si>
    <t>приобретение мебели и оборудования в кабинет РДДМ</t>
  </si>
  <si>
    <t>Обеспечение пожарной безопасности образовательных учреждений</t>
  </si>
  <si>
    <t>Доля общеобразовательных организаций, в которых проведены мероприятия по обеспечению антитеррористической защищенности, пожарной безопасности, обновлению материально-технической базы за счет средств субсидий, в общем количестве общеобразовательных организаций, нарастающим итогом (20)</t>
  </si>
  <si>
    <t xml:space="preserve"> Выполнение  функций муниципального задания  </t>
  </si>
  <si>
    <t>Отклонение выполнения муниципального задания в пределах допустимых отклонений</t>
  </si>
  <si>
    <t>численность детей в ДОУ</t>
  </si>
  <si>
    <t>численность детей в общеобразовательных учреждениях</t>
  </si>
  <si>
    <t>численность детей , охваченных  доп образованием</t>
  </si>
  <si>
    <t>Обеспечение антитеррористической защищенности, пожарной безопасности общеобразовательных учреждений на обновление их МТБ</t>
  </si>
  <si>
    <t xml:space="preserve">% </t>
  </si>
  <si>
    <t>оказание охранных услуг в организациях</t>
  </si>
  <si>
    <t>Доля муниципальных организаций</t>
  </si>
  <si>
    <t>100% учреждений подготовлены к  новому учебному году</t>
  </si>
  <si>
    <t>Классное руководство</t>
  </si>
  <si>
    <t>Доля педагогических работников получающих доплату за классное руководство</t>
  </si>
  <si>
    <t>100%  педагогических работников получают доплату за классное руководство</t>
  </si>
  <si>
    <t>Группы продленного дня</t>
  </si>
  <si>
    <t>в 2023 году выплата не проводилась</t>
  </si>
  <si>
    <t>Задача: Реализация расходов на обеспечение деятельности муниципальных учреждений</t>
  </si>
  <si>
    <t xml:space="preserve"> Расходы на обеспечение деятельности (оказания услуг) муниципальных организаций</t>
  </si>
  <si>
    <t xml:space="preserve">Своевременное повышение квалификации работников  управления образования </t>
  </si>
  <si>
    <t>Задача: Реализация расходов на на социальную поддержку населения</t>
  </si>
  <si>
    <t xml:space="preserve"> Социальная поддержка детей-инвалидов дошкольного возраста</t>
  </si>
  <si>
    <t>Доля  детей-инвалидов дошкольного возраста, охваченных соц. Поддержкой</t>
  </si>
  <si>
    <t xml:space="preserve">100% детей- инвалидов дошкольного возраста охвачено социальной поддержкой, </t>
  </si>
  <si>
    <t xml:space="preserve"> Социальная поддержка по оплате жилья и коммунальных услуг отдельным категориям граждан</t>
  </si>
  <si>
    <t>Доля граждан, получающих компенсацию расходов оплату коммунальных услуг</t>
  </si>
  <si>
    <t>Доля граждан, получающих компенсацию расходов оплату коммунальных услуг- 100 %</t>
  </si>
  <si>
    <t xml:space="preserve"> Компенсация части родительской платы за содержание ребенка в  муниципальных образовательных учреждениях</t>
  </si>
  <si>
    <t>Доля граждан , получающих компенсацию части родительской платы за содержание ребенка в ДОУ</t>
  </si>
  <si>
    <t>Доля граждан , получающих компенсацию части родительской платы за содержание ребенка в ДОУ составляет 100 %</t>
  </si>
  <si>
    <t>Обеспечение персонифицированного  доп. образования детей  (ПФДО)</t>
  </si>
  <si>
    <t>Обеспечение учета</t>
  </si>
  <si>
    <t>Муниципальный социальный заказ на оказание муниципальных услуг в социальной сфере по направлению деятельности «реализация дополнительных образовательных программ (за исключением дополнительных предпрофессиональных программ в области искусств)</t>
  </si>
  <si>
    <t xml:space="preserve">Обеспечение условий реализации дополнительных общеразвивающих программ для детей </t>
  </si>
  <si>
    <t xml:space="preserve">Обеспечение учета в ЦВР "ЛАД" </t>
  </si>
  <si>
    <t>Обеспечение учета в МБОУ ДЮСШ ( культура)</t>
  </si>
  <si>
    <t>Итого по подпрограмме 1.1.</t>
  </si>
  <si>
    <t>1.2.подпрограмма "Совершенствование питания обучающихся муниципальных общеобразовательных учреждений ЗАТО г. Радужный "</t>
  </si>
  <si>
    <t>Задача:   Обеспечение высокого качества и безопасности питания детей в дошкольных учреждениях.</t>
  </si>
  <si>
    <t>Организация горячего питания, получающих начальное общее образование в муниципальных учреждениях</t>
  </si>
  <si>
    <t>Удельный вес учащихся 1-4 классов, обеспеченных бесплатным горячим питанием, от общей численности данной возрастной категории.(6)</t>
  </si>
  <si>
    <t xml:space="preserve">100% учащихся 1-4 классов  и все  льготные категории учащихся обеспечены бесплатным питанием, а также желающие получать горячее питание </t>
  </si>
  <si>
    <t>Реализация мероприятий по обеспечению бесплатного питания, обучающихся 1-11 классов в общеоразовательных  учреждениях, в том числе детей из многодетных и малообеспеченных семей</t>
  </si>
  <si>
    <t xml:space="preserve">Удельный вес обучающихся общеобразовательных учреждений , охваченных горячим питанием (1) </t>
  </si>
  <si>
    <t xml:space="preserve">100% учащихся 1-4 классов  и все  льготные категории учащихся обеспечены бесплатным питанием, а также желающие получать горячее питание  </t>
  </si>
  <si>
    <t>Удельный вес обучающихся общеобразовательных учреждений, нуждающихся в соцподдержке и, охваченных гор. Питанием, в общей численности данной категории учащихся (2)</t>
  </si>
  <si>
    <t>100% обучающихся общеобразовательных учреждений, нуждающихся в соцподдержке и, охваченных гор. Питанием, в общей численности данной категории учащихся</t>
  </si>
  <si>
    <t xml:space="preserve">Реализация мероприятий по предоставлению качественного питания для детей дошкольного возраста          </t>
  </si>
  <si>
    <t>Доля обучающихся дошкольных организаций, обеспеченных качественным питанием   (5)</t>
  </si>
  <si>
    <t>Обеспечение социальных гарантий детей на получение качественного питания в дошкольных учрежденияхв 2018г. -100% в 2019 г. -100%, 2020-100%,2021-100%,2022 - 100%, 2023-100%</t>
  </si>
  <si>
    <t>Количество детей , охваченных горячим питанием</t>
  </si>
  <si>
    <t xml:space="preserve">чел </t>
  </si>
  <si>
    <t>Итого по подпрограмме 1.2.</t>
  </si>
  <si>
    <t>1.3. подпрограмма "Совершенствование организации отдыха и оздоровления детей и подростков ЗАТО г. Радужный"</t>
  </si>
  <si>
    <t>Задача: Организация отдыха и оздоровления детей и подростков с дневным пребыванием</t>
  </si>
  <si>
    <t xml:space="preserve">Организация отдыха и оздоровления детей в лагерях с дневным пребыванием </t>
  </si>
  <si>
    <t>Уд. Вес детей школьного возраста , подлежащих отдыху в каникулярный период за счет средств субсидии из обл. бюджета ( к общему числу детей детей от 7 до 17 лет) (5)</t>
  </si>
  <si>
    <t>Удельный вес детей школьного возраста , подлежащих отдыху в каникулярный период за счет средств субсидии из обл. бюджета ( к общему числу детей детей от 7 до 17 лет)-2022-48%, 2023-48%</t>
  </si>
  <si>
    <t xml:space="preserve">Количество детей  отдохнувших в лагерях с дневным пребыванием </t>
  </si>
  <si>
    <t>Уд. Вес обучающихся  подлежащих культурно-экскурсионному обслуживанию в каникулярный период за счет средств субсидии из обл. бюджета (4)</t>
  </si>
  <si>
    <t>Удельный вес обучающихся  подлежащих культурно-экскурсионному обслуживанию в каникулярный период за счет средств субсидии из обл. бюджета  составляет 100%</t>
  </si>
  <si>
    <t>Организация санаторно-курортного лечения для часто болеющих детей и семей, нуждающихся в особой заботе государства, в санаториях "Мать и дитя"(приобретение путевок)</t>
  </si>
  <si>
    <t>Кол-во детей  школьного возраста , охваченных отдыхом в санаторно-курортных оздоровительных организациях круглогодичного действия на территории РФ (3)</t>
  </si>
  <si>
    <t xml:space="preserve">Задача: Создание условий для обеспечения безопасного пребывания детей и подростков в загородном лагере </t>
  </si>
  <si>
    <t>Организация отдыха детей в детском оздоровительном лагере "Лесной городок"</t>
  </si>
  <si>
    <t>Увеличение количества мест в загородном оздоровительном лагере (2)</t>
  </si>
  <si>
    <t xml:space="preserve">Лагерь "Лесной городок"   подготовка </t>
  </si>
  <si>
    <t>Итого по подпрограмме 1.3.</t>
  </si>
  <si>
    <t>подпрограмма "Обеспечение защиты прав и интересов детей-сирот и детей, оставшихся без попечения родителей ЗАТО г. Радужный"</t>
  </si>
  <si>
    <t>Доля детей-сирот и детей и детей, оставшихся без попечения родителей, охваченных мерами государственного обеспечения и соц. поддержки в общем количестве таких детей (1)</t>
  </si>
  <si>
    <t xml:space="preserve">100%  детей-сирот и детей и детей, оставшихся без попечения родителей, охваченных мерами государственного обеспечения и соц. поддержки в общем количестве таких детей </t>
  </si>
  <si>
    <t>Обеспечение жильем детей сирот</t>
  </si>
  <si>
    <t>Численность детей-сирот и детей, оставшихся без попечения родителей, обеспеченных благоустроенными жилы-ми помещениями (2)</t>
  </si>
  <si>
    <t>Приобретение 3-х квартир для детей сирот</t>
  </si>
  <si>
    <t>Итого:</t>
  </si>
  <si>
    <t>Итого по программе:</t>
  </si>
  <si>
    <t>Муниципальная подпрограмма «Культура на территории  ЗАТО г. Радужный Владимирской области»</t>
  </si>
  <si>
    <t xml:space="preserve">Увеличение  населения, привлечённого к массовому отдыху  </t>
  </si>
  <si>
    <r>
      <rPr>
        <sz val="10"/>
        <color indexed="8"/>
        <rFont val="Times New Roman"/>
        <family val="1"/>
      </rPr>
      <t>Реализация программы оценивается как эффективная: запланированные показатели выполнены.</t>
    </r>
    <r>
      <rPr>
        <sz val="10"/>
        <color indexed="8"/>
        <rFont val="Times New Roman"/>
        <family val="1"/>
      </rPr>
      <t xml:space="preserve"> </t>
    </r>
  </si>
  <si>
    <t xml:space="preserve">Омоложение кадрового состава  </t>
  </si>
  <si>
    <t>Совершенствование исполнительского мастерства (рост дипломантов и лауреатов творческих конкурсов)</t>
  </si>
  <si>
    <t>Муниципальная подпрограмма «Развитие физической культуры и спорта на территории  ЗАТО г.Радужный Владимирской области»</t>
  </si>
  <si>
    <t xml:space="preserve">Ежегодное  увеличение количества проведенных спортивно- массовых мероприятий  </t>
  </si>
  <si>
    <t>Увеличение количества массовых разрядников (спортсменов-разрядников)</t>
  </si>
  <si>
    <t xml:space="preserve">Увеличение количества занимающихся в спортивных секциях и группах здоровья  
</t>
  </si>
  <si>
    <t>Муниципальная подпрограмма «Повышение правовой культуры населения на территории ЗАТО г. Радужный Владимирской области»</t>
  </si>
  <si>
    <t xml:space="preserve">Увеличение количества граждан, пользующихся информационно-правовыми базами данных, в том числе лиц молодежного возраста
</t>
  </si>
  <si>
    <t>Снижение количества правонарушений среди несовершеннолетних</t>
  </si>
  <si>
    <t>Сокращение числа граждан, обратившихся в различные инстанции с жалобами, письмами и заявлениями</t>
  </si>
  <si>
    <t>не обращались</t>
  </si>
  <si>
    <t>Муниципальная подпрограмма «Укрепление единства российской нации и этнокультурное развитие народов на территории ЗАТО     г. Радужный Владимирской области»</t>
  </si>
  <si>
    <t>Численность участников мероприятий, направленных на укрепление гражданского единства и гармонизацию межнациональных отношений  муниципального образования ЗАТО г. Радужный</t>
  </si>
  <si>
    <t>Чл.</t>
  </si>
  <si>
    <t>Количество мероприятий, направленных на  направленных на укрепление гражданского единства и гармонизацию межнациональных отношений проведенных в муниципальном образовании ЗАТО г.Радужный</t>
  </si>
  <si>
    <t>Шт.</t>
  </si>
  <si>
    <t>Количество публикаций в СМИ муниципального образования, направленных на формирование этнокультурной компетентности граждан и пропаганду ценностей добрососедства и толерантности.</t>
  </si>
  <si>
    <t>Подпрограмма «Социальная поддержка детей, оказавшихся в трудной жизненной ситуации на территории ЗАТО г. Радужный Владимирской области»</t>
  </si>
  <si>
    <t>Количество детей и молодёжи, принявших участие в мероприятиях программы</t>
  </si>
  <si>
    <t xml:space="preserve">Эффективность хода реализации Программы  выражается в  достижении стабильных показателей (не допущено снижение) по количеству участников культурно-досуговых мероприятий. 
   </t>
  </si>
  <si>
    <t>Количество мероприятий, организованных для детей, оказавшихся в трудной жизненной ситуации, в том числе детей – инвалидов</t>
  </si>
  <si>
    <t>кол-во меропр</t>
  </si>
  <si>
    <t>Количество семей, находящихся в трудной жизненной ситуации, которым была оказана адресная социальная помощь</t>
  </si>
  <si>
    <t xml:space="preserve">кол-во семей
</t>
  </si>
  <si>
    <t>Количество праздничных городских семейных мероприятий, направленных на пропаганду семейных ценностей</t>
  </si>
  <si>
    <t>232, 86134</t>
  </si>
  <si>
    <t>Количество детских и молодёжных общественных объединений и органов ученического самоуправления</t>
  </si>
  <si>
    <t xml:space="preserve">кол-во 
</t>
  </si>
  <si>
    <t>174, 20000</t>
  </si>
  <si>
    <t xml:space="preserve">Подпрограмма «Временная занятость детей и молодёжи на территории ЗАТО г.Радужный Владимирской области» </t>
  </si>
  <si>
    <t>Количество подростков, для которых были созданы временные рабочие места и молодёжи, принявшей участие в студенческих отрядах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</si>
</sst>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@"/>
    <numFmt numFmtId="166" formatCode="#,##0.00"/>
    <numFmt numFmtId="167" formatCode="0.00000"/>
    <numFmt numFmtId="168" formatCode="0.00"/>
    <numFmt numFmtId="169" formatCode="0.000"/>
    <numFmt numFmtId="170" formatCode="0.0000"/>
    <numFmt numFmtId="171" formatCode="mm/yy"/>
    <numFmt numFmtId="172" formatCode="#,##0.00000"/>
    <numFmt numFmtId="173" formatCode="\ * #,##0.00&quot;    &quot;;\-* #,##0.00&quot;    &quot;;\ * \-#&quot;    &quot;;\ @\ "/>
    <numFmt numFmtId="174" formatCode="0.000000"/>
    <numFmt numFmtId="175" formatCode="General"/>
    <numFmt numFmtId="176" formatCode="0.00%"/>
    <numFmt numFmtId="177" formatCode="#,##0"/>
    <numFmt numFmtId="178" formatCode="0"/>
    <numFmt numFmtId="179" formatCode="0.0%"/>
    <numFmt numFmtId="180" formatCode="0%"/>
    <numFmt numFmtId="181" formatCode="0.000%"/>
    <numFmt numFmtId="182" formatCode="#,##0.0"/>
    <numFmt numFmtId="183" formatCode="0.0"/>
    <numFmt numFmtId="184" formatCode="_-* #,##0.00000\ _₽_-;\-* #,##0.00000\ _₽_-;_-* \-??\ _₽_-;_-@_-"/>
    <numFmt numFmtId="185" formatCode="#,##0.000000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80" fontId="0" fillId="0" borderId="0" applyBorder="0" applyProtection="0">
      <alignment/>
    </xf>
    <xf numFmtId="164" fontId="0" fillId="0" borderId="0">
      <alignment/>
      <protection/>
    </xf>
  </cellStyleXfs>
  <cellXfs count="404">
    <xf numFmtId="164" fontId="0" fillId="0" borderId="0" xfId="0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left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wrapText="1"/>
    </xf>
    <xf numFmtId="166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vertical="center" wrapText="1"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vertical="center" wrapText="1"/>
    </xf>
    <xf numFmtId="165" fontId="4" fillId="0" borderId="3" xfId="0" applyNumberFormat="1" applyFont="1" applyFill="1" applyBorder="1" applyAlignment="1">
      <alignment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left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7" fillId="0" borderId="1" xfId="0" applyFont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4" fillId="2" borderId="0" xfId="0" applyFont="1" applyFill="1" applyAlignment="1">
      <alignment/>
    </xf>
    <xf numFmtId="165" fontId="2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vertical="center" wrapText="1"/>
    </xf>
    <xf numFmtId="164" fontId="4" fillId="0" borderId="0" xfId="0" applyFont="1" applyAlignment="1">
      <alignment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left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4" fontId="4" fillId="2" borderId="6" xfId="20" applyFont="1" applyFill="1" applyBorder="1" applyAlignment="1">
      <alignment vertical="center" wrapText="1"/>
      <protection/>
    </xf>
    <xf numFmtId="165" fontId="4" fillId="2" borderId="3" xfId="0" applyNumberFormat="1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4" fillId="2" borderId="2" xfId="0" applyFont="1" applyFill="1" applyBorder="1" applyAlignment="1">
      <alignment vertical="center" wrapText="1"/>
    </xf>
    <xf numFmtId="165" fontId="4" fillId="0" borderId="2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vertical="center" wrapText="1"/>
    </xf>
    <xf numFmtId="164" fontId="11" fillId="0" borderId="0" xfId="0" applyFont="1" applyAlignment="1">
      <alignment/>
    </xf>
    <xf numFmtId="164" fontId="2" fillId="0" borderId="1" xfId="0" applyNumberFormat="1" applyFont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168" fontId="2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Fill="1" applyBorder="1" applyAlignment="1">
      <alignment vertical="center" wrapText="1"/>
    </xf>
    <xf numFmtId="168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left" vertical="center" wrapText="1"/>
    </xf>
    <xf numFmtId="165" fontId="4" fillId="0" borderId="3" xfId="0" applyNumberFormat="1" applyFont="1" applyBorder="1" applyAlignment="1">
      <alignment vertical="center" wrapText="1"/>
    </xf>
    <xf numFmtId="164" fontId="4" fillId="0" borderId="2" xfId="0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left" vertical="center" wrapText="1"/>
    </xf>
    <xf numFmtId="164" fontId="2" fillId="0" borderId="2" xfId="0" applyFont="1" applyFill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4" fillId="0" borderId="7" xfId="0" applyFont="1" applyFill="1" applyBorder="1" applyAlignment="1">
      <alignment horizontal="left" vertical="center" wrapText="1"/>
    </xf>
    <xf numFmtId="164" fontId="2" fillId="0" borderId="7" xfId="0" applyFont="1" applyFill="1" applyBorder="1" applyAlignment="1">
      <alignment vertical="center" wrapText="1"/>
    </xf>
    <xf numFmtId="164" fontId="4" fillId="0" borderId="7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left" vertical="center" wrapText="1"/>
    </xf>
    <xf numFmtId="164" fontId="4" fillId="2" borderId="7" xfId="0" applyFont="1" applyFill="1" applyBorder="1" applyAlignment="1">
      <alignment vertical="center" wrapText="1"/>
    </xf>
    <xf numFmtId="164" fontId="4" fillId="0" borderId="7" xfId="0" applyFont="1" applyFill="1" applyBorder="1" applyAlignment="1">
      <alignment vertical="center" wrapText="1"/>
    </xf>
    <xf numFmtId="164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left" vertical="center" wrapText="1"/>
    </xf>
    <xf numFmtId="171" fontId="2" fillId="0" borderId="1" xfId="0" applyNumberFormat="1" applyFont="1" applyBorder="1" applyAlignment="1">
      <alignment horizontal="left" vertical="center" wrapText="1"/>
    </xf>
    <xf numFmtId="164" fontId="4" fillId="2" borderId="7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6" fontId="2" fillId="3" borderId="8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left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left" vertical="top" wrapText="1"/>
    </xf>
    <xf numFmtId="164" fontId="2" fillId="0" borderId="9" xfId="0" applyFont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left" vertical="top" wrapText="1"/>
    </xf>
    <xf numFmtId="166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168" fontId="2" fillId="3" borderId="9" xfId="0" applyNumberFormat="1" applyFont="1" applyFill="1" applyBorder="1" applyAlignment="1">
      <alignment horizontal="left" vertical="center" wrapText="1"/>
    </xf>
    <xf numFmtId="166" fontId="5" fillId="3" borderId="1" xfId="0" applyNumberFormat="1" applyFont="1" applyFill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4" fontId="5" fillId="0" borderId="9" xfId="0" applyFont="1" applyBorder="1" applyAlignment="1">
      <alignment horizontal="left" vertical="center" wrapText="1"/>
    </xf>
    <xf numFmtId="166" fontId="5" fillId="0" borderId="2" xfId="0" applyNumberFormat="1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left" vertical="center" wrapText="1"/>
    </xf>
    <xf numFmtId="166" fontId="5" fillId="3" borderId="2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3" borderId="8" xfId="0" applyNumberFormat="1" applyFont="1" applyFill="1" applyBorder="1" applyAlignment="1">
      <alignment horizontal="center" vertical="center" wrapText="1"/>
    </xf>
    <xf numFmtId="164" fontId="5" fillId="0" borderId="10" xfId="0" applyFont="1" applyBorder="1" applyAlignment="1">
      <alignment horizontal="left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 wrapText="1"/>
    </xf>
    <xf numFmtId="172" fontId="2" fillId="3" borderId="8" xfId="0" applyNumberFormat="1" applyFont="1" applyFill="1" applyBorder="1" applyAlignment="1">
      <alignment horizontal="center" vertical="center" wrapText="1"/>
    </xf>
    <xf numFmtId="172" fontId="2" fillId="3" borderId="1" xfId="0" applyNumberFormat="1" applyFont="1" applyFill="1" applyBorder="1" applyAlignment="1">
      <alignment horizontal="center" vertical="center" wrapText="1"/>
    </xf>
    <xf numFmtId="172" fontId="2" fillId="3" borderId="2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Border="1" applyAlignment="1">
      <alignment vertical="center"/>
    </xf>
    <xf numFmtId="172" fontId="2" fillId="3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/>
    </xf>
    <xf numFmtId="172" fontId="2" fillId="3" borderId="12" xfId="0" applyNumberFormat="1" applyFont="1" applyFill="1" applyBorder="1" applyAlignment="1">
      <alignment horizontal="center" vertical="center" wrapText="1"/>
    </xf>
    <xf numFmtId="172" fontId="2" fillId="3" borderId="13" xfId="0" applyNumberFormat="1" applyFont="1" applyFill="1" applyBorder="1" applyAlignment="1">
      <alignment horizontal="center" vertical="center" wrapText="1"/>
    </xf>
    <xf numFmtId="164" fontId="5" fillId="0" borderId="14" xfId="0" applyFont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center"/>
    </xf>
    <xf numFmtId="164" fontId="7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top" wrapText="1"/>
    </xf>
    <xf numFmtId="164" fontId="5" fillId="0" borderId="1" xfId="0" applyFont="1" applyFill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left" vertical="center" wrapText="1"/>
    </xf>
    <xf numFmtId="167" fontId="7" fillId="0" borderId="15" xfId="15" applyNumberFormat="1" applyFont="1" applyFill="1" applyBorder="1" applyAlignment="1" applyProtection="1">
      <alignment horizontal="center" vertical="center" wrapText="1"/>
      <protection/>
    </xf>
    <xf numFmtId="167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Font="1" applyFill="1" applyBorder="1" applyAlignment="1">
      <alignment horizontal="left" vertical="center" wrapText="1"/>
    </xf>
    <xf numFmtId="164" fontId="8" fillId="0" borderId="1" xfId="0" applyFont="1" applyBorder="1" applyAlignment="1">
      <alignment vertical="center" wrapText="1"/>
    </xf>
    <xf numFmtId="164" fontId="7" fillId="0" borderId="15" xfId="0" applyFont="1" applyFill="1" applyBorder="1" applyAlignment="1">
      <alignment horizontal="left" vertical="center" wrapText="1"/>
    </xf>
    <xf numFmtId="167" fontId="7" fillId="0" borderId="15" xfId="0" applyNumberFormat="1" applyFont="1" applyFill="1" applyBorder="1" applyAlignment="1">
      <alignment vertical="center" wrapText="1"/>
    </xf>
    <xf numFmtId="167" fontId="12" fillId="0" borderId="15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6" fontId="5" fillId="0" borderId="1" xfId="15" applyNumberFormat="1" applyFont="1" applyBorder="1" applyAlignment="1" applyProtection="1">
      <alignment horizontal="center" vertical="center" wrapText="1"/>
      <protection/>
    </xf>
    <xf numFmtId="166" fontId="9" fillId="0" borderId="1" xfId="0" applyNumberFormat="1" applyFont="1" applyBorder="1" applyAlignment="1">
      <alignment horizontal="center" vertical="center" wrapText="1"/>
    </xf>
    <xf numFmtId="167" fontId="6" fillId="0" borderId="15" xfId="0" applyNumberFormat="1" applyFont="1" applyFill="1" applyBorder="1" applyAlignment="1">
      <alignment horizontal="center" vertical="center" wrapText="1"/>
    </xf>
    <xf numFmtId="164" fontId="7" fillId="0" borderId="15" xfId="0" applyFont="1" applyFill="1" applyBorder="1" applyAlignment="1">
      <alignment vertical="center" wrapText="1"/>
    </xf>
    <xf numFmtId="164" fontId="2" fillId="0" borderId="1" xfId="0" applyFont="1" applyBorder="1" applyAlignment="1">
      <alignment horizontal="center" vertical="center"/>
    </xf>
    <xf numFmtId="165" fontId="13" fillId="0" borderId="2" xfId="0" applyNumberFormat="1" applyFont="1" applyBorder="1" applyAlignment="1">
      <alignment vertical="center" wrapText="1"/>
    </xf>
    <xf numFmtId="164" fontId="7" fillId="0" borderId="15" xfId="0" applyNumberFormat="1" applyFont="1" applyFill="1" applyBorder="1" applyAlignment="1">
      <alignment horizontal="left" vertical="center" wrapText="1"/>
    </xf>
    <xf numFmtId="165" fontId="2" fillId="0" borderId="2" xfId="0" applyNumberFormat="1" applyFont="1" applyBorder="1" applyAlignment="1">
      <alignment vertical="center" wrapText="1"/>
    </xf>
    <xf numFmtId="164" fontId="5" fillId="0" borderId="1" xfId="0" applyFont="1" applyBorder="1" applyAlignment="1">
      <alignment horizontal="left" vertical="center" wrapText="1"/>
    </xf>
    <xf numFmtId="167" fontId="7" fillId="0" borderId="16" xfId="0" applyNumberFormat="1" applyFont="1" applyFill="1" applyBorder="1" applyAlignment="1">
      <alignment horizontal="center" vertical="center" wrapText="1"/>
    </xf>
    <xf numFmtId="164" fontId="7" fillId="0" borderId="16" xfId="0" applyFont="1" applyFill="1" applyBorder="1" applyAlignment="1">
      <alignment horizontal="center" vertical="center" wrapText="1"/>
    </xf>
    <xf numFmtId="167" fontId="7" fillId="0" borderId="17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7" fontId="7" fillId="0" borderId="4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164" fontId="5" fillId="0" borderId="7" xfId="0" applyFont="1" applyBorder="1" applyAlignment="1">
      <alignment vertical="center" wrapText="1"/>
    </xf>
    <xf numFmtId="164" fontId="5" fillId="0" borderId="7" xfId="0" applyFont="1" applyBorder="1" applyAlignment="1">
      <alignment vertical="center" wrapText="1"/>
    </xf>
    <xf numFmtId="170" fontId="5" fillId="0" borderId="1" xfId="0" applyNumberFormat="1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74" fontId="2" fillId="0" borderId="1" xfId="0" applyNumberFormat="1" applyFont="1" applyFill="1" applyBorder="1" applyAlignment="1">
      <alignment vertical="center" wrapText="1"/>
    </xf>
    <xf numFmtId="168" fontId="2" fillId="0" borderId="2" xfId="0" applyNumberFormat="1" applyFont="1" applyFill="1" applyBorder="1" applyAlignment="1">
      <alignment horizontal="center" vertical="center"/>
    </xf>
    <xf numFmtId="174" fontId="2" fillId="0" borderId="1" xfId="0" applyNumberFormat="1" applyFont="1" applyBorder="1" applyAlignment="1">
      <alignment horizontal="left" vertical="center" wrapText="1"/>
    </xf>
    <xf numFmtId="174" fontId="2" fillId="0" borderId="1" xfId="0" applyNumberFormat="1" applyFont="1" applyFill="1" applyBorder="1" applyAlignment="1">
      <alignment horizontal="left" vertical="center" wrapText="1"/>
    </xf>
    <xf numFmtId="168" fontId="2" fillId="0" borderId="4" xfId="0" applyNumberFormat="1" applyFont="1" applyFill="1" applyBorder="1" applyAlignment="1">
      <alignment horizontal="left" vertical="center" wrapText="1"/>
    </xf>
    <xf numFmtId="168" fontId="2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left" vertical="center" wrapText="1"/>
    </xf>
    <xf numFmtId="174" fontId="2" fillId="0" borderId="3" xfId="0" applyNumberFormat="1" applyFont="1" applyFill="1" applyBorder="1" applyAlignment="1">
      <alignment horizontal="left" vertical="center" wrapText="1"/>
    </xf>
    <xf numFmtId="168" fontId="2" fillId="0" borderId="3" xfId="0" applyNumberFormat="1" applyFont="1" applyFill="1" applyBorder="1" applyAlignment="1">
      <alignment horizontal="center" vertical="center"/>
    </xf>
    <xf numFmtId="174" fontId="2" fillId="0" borderId="7" xfId="0" applyNumberFormat="1" applyFont="1" applyFill="1" applyBorder="1" applyAlignment="1">
      <alignment vertical="top" wrapText="1"/>
    </xf>
    <xf numFmtId="174" fontId="2" fillId="0" borderId="7" xfId="0" applyNumberFormat="1" applyFont="1" applyBorder="1" applyAlignment="1">
      <alignment vertical="center" wrapText="1"/>
    </xf>
    <xf numFmtId="168" fontId="2" fillId="0" borderId="1" xfId="0" applyNumberFormat="1" applyFont="1" applyFill="1" applyBorder="1" applyAlignment="1">
      <alignment horizont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vertical="top" wrapText="1"/>
    </xf>
    <xf numFmtId="174" fontId="4" fillId="0" borderId="3" xfId="0" applyNumberFormat="1" applyFont="1" applyFill="1" applyBorder="1" applyAlignment="1">
      <alignment vertical="center" wrapText="1"/>
    </xf>
    <xf numFmtId="174" fontId="4" fillId="2" borderId="3" xfId="0" applyNumberFormat="1" applyFont="1" applyFill="1" applyBorder="1" applyAlignment="1">
      <alignment vertical="center" wrapText="1"/>
    </xf>
    <xf numFmtId="167" fontId="2" fillId="0" borderId="1" xfId="0" applyNumberFormat="1" applyFont="1" applyBorder="1" applyAlignment="1">
      <alignment vertical="center" wrapText="1"/>
    </xf>
    <xf numFmtId="164" fontId="4" fillId="0" borderId="0" xfId="0" applyFont="1" applyBorder="1" applyAlignment="1">
      <alignment horizontal="center" wrapText="1"/>
    </xf>
    <xf numFmtId="164" fontId="14" fillId="0" borderId="1" xfId="0" applyFont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64" fontId="14" fillId="0" borderId="15" xfId="0" applyFont="1" applyFill="1" applyBorder="1" applyAlignment="1">
      <alignment horizontal="center" vertical="center"/>
    </xf>
    <xf numFmtId="164" fontId="15" fillId="0" borderId="15" xfId="0" applyFont="1" applyFill="1" applyBorder="1" applyAlignment="1">
      <alignment horizontal="center" vertical="center"/>
    </xf>
    <xf numFmtId="164" fontId="14" fillId="0" borderId="0" xfId="0" applyFont="1" applyAlignment="1">
      <alignment horizontal="center" vertical="center" wrapText="1"/>
    </xf>
    <xf numFmtId="164" fontId="14" fillId="0" borderId="15" xfId="0" applyFont="1" applyBorder="1" applyAlignment="1">
      <alignment horizontal="center" vertical="center" wrapText="1"/>
    </xf>
    <xf numFmtId="164" fontId="14" fillId="0" borderId="15" xfId="0" applyFont="1" applyBorder="1" applyAlignment="1">
      <alignment horizontal="center" vertical="center"/>
    </xf>
    <xf numFmtId="164" fontId="14" fillId="0" borderId="15" xfId="0" applyFont="1" applyFill="1" applyBorder="1" applyAlignment="1">
      <alignment horizontal="center" vertical="center" wrapText="1"/>
    </xf>
    <xf numFmtId="165" fontId="14" fillId="0" borderId="15" xfId="0" applyNumberFormat="1" applyFont="1" applyFill="1" applyBorder="1" applyAlignment="1">
      <alignment horizontal="center" vertical="center"/>
    </xf>
    <xf numFmtId="164" fontId="16" fillId="0" borderId="15" xfId="0" applyFont="1" applyBorder="1" applyAlignment="1">
      <alignment horizontal="center" vertical="center" wrapText="1"/>
    </xf>
    <xf numFmtId="164" fontId="14" fillId="0" borderId="11" xfId="0" applyFont="1" applyBorder="1" applyAlignment="1">
      <alignment horizontal="center" vertical="center"/>
    </xf>
    <xf numFmtId="164" fontId="14" fillId="0" borderId="4" xfId="0" applyFont="1" applyBorder="1" applyAlignment="1">
      <alignment horizontal="center" vertical="center"/>
    </xf>
    <xf numFmtId="169" fontId="14" fillId="0" borderId="1" xfId="0" applyNumberFormat="1" applyFont="1" applyBorder="1" applyAlignment="1">
      <alignment horizontal="center" vertical="center"/>
    </xf>
    <xf numFmtId="164" fontId="14" fillId="0" borderId="14" xfId="0" applyFont="1" applyBorder="1" applyAlignment="1">
      <alignment horizontal="center" vertical="center" wrapText="1"/>
    </xf>
    <xf numFmtId="164" fontId="14" fillId="0" borderId="1" xfId="0" applyFont="1" applyBorder="1" applyAlignment="1">
      <alignment horizontal="center" vertical="center"/>
    </xf>
    <xf numFmtId="164" fontId="14" fillId="3" borderId="1" xfId="0" applyFont="1" applyFill="1" applyBorder="1" applyAlignment="1">
      <alignment horizontal="center" vertical="center"/>
    </xf>
    <xf numFmtId="177" fontId="14" fillId="3" borderId="1" xfId="0" applyNumberFormat="1" applyFont="1" applyFill="1" applyBorder="1" applyAlignment="1">
      <alignment horizontal="center" vertical="center"/>
    </xf>
    <xf numFmtId="164" fontId="14" fillId="0" borderId="11" xfId="0" applyFont="1" applyBorder="1" applyAlignment="1">
      <alignment horizontal="center" vertical="center" wrapText="1"/>
    </xf>
    <xf numFmtId="169" fontId="14" fillId="0" borderId="11" xfId="0" applyNumberFormat="1" applyFont="1" applyBorder="1" applyAlignment="1">
      <alignment horizontal="center" vertical="center"/>
    </xf>
    <xf numFmtId="164" fontId="14" fillId="3" borderId="11" xfId="0" applyFont="1" applyFill="1" applyBorder="1" applyAlignment="1">
      <alignment horizontal="center" vertical="center"/>
    </xf>
    <xf numFmtId="164" fontId="15" fillId="0" borderId="15" xfId="0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78" fontId="14" fillId="0" borderId="1" xfId="0" applyNumberFormat="1" applyFont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center" vertical="center" wrapText="1"/>
    </xf>
    <xf numFmtId="168" fontId="1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/>
    </xf>
    <xf numFmtId="164" fontId="14" fillId="0" borderId="15" xfId="0" applyFont="1" applyFill="1" applyBorder="1" applyAlignment="1">
      <alignment vertical="center" wrapText="1"/>
    </xf>
    <xf numFmtId="164" fontId="14" fillId="0" borderId="15" xfId="0" applyFont="1" applyFill="1" applyBorder="1" applyAlignment="1">
      <alignment wrapText="1"/>
    </xf>
    <xf numFmtId="164" fontId="14" fillId="0" borderId="15" xfId="0" applyFont="1" applyFill="1" applyBorder="1" applyAlignment="1">
      <alignment horizontal="center" vertical="center" wrapText="1"/>
    </xf>
    <xf numFmtId="164" fontId="14" fillId="0" borderId="15" xfId="0" applyFont="1" applyFill="1" applyBorder="1" applyAlignment="1">
      <alignment horizontal="center" vertical="top" wrapText="1"/>
    </xf>
    <xf numFmtId="168" fontId="14" fillId="0" borderId="15" xfId="0" applyNumberFormat="1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 horizontal="center" vertical="center" wrapText="1"/>
    </xf>
    <xf numFmtId="176" fontId="14" fillId="0" borderId="15" xfId="0" applyNumberFormat="1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 wrapText="1"/>
    </xf>
    <xf numFmtId="179" fontId="14" fillId="0" borderId="15" xfId="0" applyNumberFormat="1" applyFont="1" applyFill="1" applyBorder="1" applyAlignment="1">
      <alignment horizontal="center" vertical="center" wrapText="1"/>
    </xf>
    <xf numFmtId="167" fontId="14" fillId="0" borderId="15" xfId="0" applyNumberFormat="1" applyFont="1" applyFill="1" applyBorder="1" applyAlignment="1">
      <alignment horizontal="center" vertical="center" wrapText="1"/>
    </xf>
    <xf numFmtId="180" fontId="14" fillId="0" borderId="15" xfId="19" applyFont="1" applyFill="1" applyBorder="1" applyAlignment="1" applyProtection="1">
      <alignment horizontal="center" vertical="center" wrapText="1"/>
      <protection/>
    </xf>
    <xf numFmtId="170" fontId="14" fillId="0" borderId="15" xfId="0" applyNumberFormat="1" applyFont="1" applyFill="1" applyBorder="1" applyAlignment="1">
      <alignment horizontal="center" vertical="center" wrapText="1"/>
    </xf>
    <xf numFmtId="176" fontId="14" fillId="0" borderId="15" xfId="19" applyNumberFormat="1" applyFont="1" applyFill="1" applyBorder="1" applyAlignment="1" applyProtection="1">
      <alignment horizontal="center" vertical="center" wrapText="1"/>
      <protection/>
    </xf>
    <xf numFmtId="164" fontId="15" fillId="0" borderId="15" xfId="0" applyFont="1" applyFill="1" applyBorder="1" applyAlignment="1">
      <alignment horizontal="center" wrapText="1"/>
    </xf>
    <xf numFmtId="176" fontId="15" fillId="0" borderId="15" xfId="0" applyNumberFormat="1" applyFont="1" applyFill="1" applyBorder="1" applyAlignment="1">
      <alignment horizontal="center" vertical="center" wrapText="1"/>
    </xf>
    <xf numFmtId="167" fontId="15" fillId="0" borderId="15" xfId="0" applyNumberFormat="1" applyFont="1" applyFill="1" applyBorder="1" applyAlignment="1">
      <alignment horizontal="center" vertical="center" wrapText="1"/>
    </xf>
    <xf numFmtId="176" fontId="17" fillId="0" borderId="15" xfId="0" applyNumberFormat="1" applyFont="1" applyFill="1" applyBorder="1" applyAlignment="1">
      <alignment horizontal="center" vertical="center" wrapText="1"/>
    </xf>
    <xf numFmtId="164" fontId="14" fillId="0" borderId="15" xfId="0" applyFont="1" applyFill="1" applyBorder="1" applyAlignment="1">
      <alignment horizont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181" fontId="14" fillId="0" borderId="15" xfId="19" applyNumberFormat="1" applyFont="1" applyFill="1" applyBorder="1" applyAlignment="1" applyProtection="1">
      <alignment horizontal="center" vertical="center" wrapText="1"/>
      <protection/>
    </xf>
    <xf numFmtId="164" fontId="16" fillId="0" borderId="15" xfId="0" applyFont="1" applyFill="1" applyBorder="1" applyAlignment="1">
      <alignment horizontal="center" vertical="center" wrapText="1"/>
    </xf>
    <xf numFmtId="176" fontId="16" fillId="0" borderId="15" xfId="0" applyNumberFormat="1" applyFont="1" applyFill="1" applyBorder="1" applyAlignment="1">
      <alignment horizontal="center" vertical="center" wrapText="1"/>
    </xf>
    <xf numFmtId="168" fontId="16" fillId="0" borderId="15" xfId="0" applyNumberFormat="1" applyFont="1" applyFill="1" applyBorder="1" applyAlignment="1">
      <alignment horizontal="center" vertical="center" wrapText="1"/>
    </xf>
    <xf numFmtId="179" fontId="14" fillId="0" borderId="15" xfId="19" applyNumberFormat="1" applyFont="1" applyFill="1" applyBorder="1" applyAlignment="1" applyProtection="1">
      <alignment horizontal="center" vertical="center" wrapText="1"/>
      <protection/>
    </xf>
    <xf numFmtId="169" fontId="15" fillId="0" borderId="15" xfId="0" applyNumberFormat="1" applyFont="1" applyFill="1" applyBorder="1" applyAlignment="1">
      <alignment horizontal="center" vertical="center" wrapText="1"/>
    </xf>
    <xf numFmtId="170" fontId="15" fillId="0" borderId="15" xfId="0" applyNumberFormat="1" applyFont="1" applyFill="1" applyBorder="1" applyAlignment="1">
      <alignment horizontal="center" vertical="center" wrapText="1"/>
    </xf>
    <xf numFmtId="164" fontId="14" fillId="0" borderId="15" xfId="0" applyFont="1" applyFill="1" applyBorder="1" applyAlignment="1">
      <alignment horizontal="center" wrapText="1"/>
    </xf>
    <xf numFmtId="165" fontId="14" fillId="0" borderId="15" xfId="0" applyNumberFormat="1" applyFont="1" applyFill="1" applyBorder="1" applyAlignment="1">
      <alignment vertical="center" wrapText="1"/>
    </xf>
    <xf numFmtId="167" fontId="14" fillId="0" borderId="15" xfId="0" applyNumberFormat="1" applyFont="1" applyFill="1" applyBorder="1" applyAlignment="1">
      <alignment vertical="center" wrapText="1"/>
    </xf>
    <xf numFmtId="170" fontId="14" fillId="0" borderId="15" xfId="0" applyNumberFormat="1" applyFont="1" applyFill="1" applyBorder="1" applyAlignment="1">
      <alignment vertical="center" wrapText="1"/>
    </xf>
    <xf numFmtId="176" fontId="14" fillId="0" borderId="15" xfId="0" applyNumberFormat="1" applyFont="1" applyFill="1" applyBorder="1" applyAlignment="1">
      <alignment vertical="center" wrapText="1"/>
    </xf>
    <xf numFmtId="164" fontId="14" fillId="0" borderId="0" xfId="0" applyFont="1" applyAlignment="1">
      <alignment horizontal="center"/>
    </xf>
    <xf numFmtId="164" fontId="14" fillId="0" borderId="15" xfId="0" applyFont="1" applyFill="1" applyBorder="1" applyAlignment="1">
      <alignment horizontal="left" vertical="center" wrapText="1"/>
    </xf>
    <xf numFmtId="164" fontId="14" fillId="0" borderId="15" xfId="0" applyNumberFormat="1" applyFont="1" applyFill="1" applyBorder="1" applyAlignment="1">
      <alignment horizontal="center" vertical="center" wrapText="1"/>
    </xf>
    <xf numFmtId="165" fontId="16" fillId="0" borderId="15" xfId="0" applyNumberFormat="1" applyFont="1" applyFill="1" applyBorder="1" applyAlignment="1">
      <alignment horizontal="center" vertical="top" wrapText="1"/>
    </xf>
    <xf numFmtId="167" fontId="16" fillId="0" borderId="15" xfId="0" applyNumberFormat="1" applyFont="1" applyFill="1" applyBorder="1" applyAlignment="1">
      <alignment horizontal="center" vertical="center" wrapText="1"/>
    </xf>
    <xf numFmtId="164" fontId="14" fillId="0" borderId="15" xfId="0" applyNumberFormat="1" applyFont="1" applyFill="1" applyBorder="1" applyAlignment="1">
      <alignment horizontal="center" vertical="center"/>
    </xf>
    <xf numFmtId="172" fontId="14" fillId="0" borderId="15" xfId="0" applyNumberFormat="1" applyFont="1" applyFill="1" applyBorder="1" applyAlignment="1">
      <alignment horizontal="left" vertical="center" wrapText="1"/>
    </xf>
    <xf numFmtId="166" fontId="14" fillId="0" borderId="15" xfId="0" applyNumberFormat="1" applyFont="1" applyFill="1" applyBorder="1" applyAlignment="1">
      <alignment horizontal="center" wrapText="1"/>
    </xf>
    <xf numFmtId="166" fontId="14" fillId="0" borderId="15" xfId="0" applyNumberFormat="1" applyFont="1" applyFill="1" applyBorder="1" applyAlignment="1">
      <alignment horizontal="center" vertical="center"/>
    </xf>
    <xf numFmtId="166" fontId="14" fillId="0" borderId="15" xfId="0" applyNumberFormat="1" applyFont="1" applyFill="1" applyBorder="1" applyAlignment="1">
      <alignment horizontal="left" vertical="center" wrapText="1"/>
    </xf>
    <xf numFmtId="164" fontId="15" fillId="0" borderId="15" xfId="0" applyFont="1" applyFill="1" applyBorder="1" applyAlignment="1">
      <alignment horizontal="left" vertical="center" wrapText="1"/>
    </xf>
    <xf numFmtId="165" fontId="16" fillId="0" borderId="15" xfId="0" applyNumberFormat="1" applyFont="1" applyFill="1" applyBorder="1" applyAlignment="1">
      <alignment horizontal="center" vertical="center" wrapText="1"/>
    </xf>
    <xf numFmtId="165" fontId="15" fillId="0" borderId="15" xfId="0" applyNumberFormat="1" applyFont="1" applyFill="1" applyBorder="1" applyAlignment="1">
      <alignment horizontal="left" vertical="center" wrapText="1"/>
    </xf>
    <xf numFmtId="164" fontId="18" fillId="0" borderId="15" xfId="0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left" vertical="center"/>
    </xf>
    <xf numFmtId="167" fontId="14" fillId="0" borderId="15" xfId="0" applyNumberFormat="1" applyFont="1" applyFill="1" applyBorder="1" applyAlignment="1">
      <alignment horizontal="center" vertical="center"/>
    </xf>
    <xf numFmtId="165" fontId="18" fillId="0" borderId="15" xfId="0" applyNumberFormat="1" applyFont="1" applyFill="1" applyBorder="1" applyAlignment="1">
      <alignment horizontal="left" vertical="center" wrapText="1"/>
    </xf>
    <xf numFmtId="164" fontId="14" fillId="0" borderId="15" xfId="0" applyFont="1" applyFill="1" applyBorder="1" applyAlignment="1">
      <alignment horizontal="left" vertical="top" wrapText="1"/>
    </xf>
    <xf numFmtId="165" fontId="15" fillId="0" borderId="15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 wrapText="1"/>
    </xf>
    <xf numFmtId="172" fontId="16" fillId="0" borderId="1" xfId="0" applyNumberFormat="1" applyFont="1" applyBorder="1" applyAlignment="1">
      <alignment horizontal="center" vertical="center" wrapText="1"/>
    </xf>
    <xf numFmtId="164" fontId="14" fillId="0" borderId="1" xfId="0" applyFont="1" applyBorder="1" applyAlignment="1">
      <alignment vertical="top" wrapText="1"/>
    </xf>
    <xf numFmtId="164" fontId="15" fillId="0" borderId="1" xfId="0" applyFont="1" applyBorder="1" applyAlignment="1">
      <alignment horizontal="center" vertical="center" wrapText="1"/>
    </xf>
    <xf numFmtId="172" fontId="14" fillId="3" borderId="1" xfId="0" applyNumberFormat="1" applyFont="1" applyFill="1" applyBorder="1" applyAlignment="1">
      <alignment horizontal="center" vertical="center"/>
    </xf>
    <xf numFmtId="179" fontId="14" fillId="3" borderId="1" xfId="0" applyNumberFormat="1" applyFont="1" applyFill="1" applyBorder="1" applyAlignment="1">
      <alignment horizontal="center" vertical="center"/>
    </xf>
    <xf numFmtId="172" fontId="14" fillId="3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top" wrapText="1"/>
    </xf>
    <xf numFmtId="165" fontId="14" fillId="0" borderId="1" xfId="0" applyNumberFormat="1" applyFont="1" applyBorder="1" applyAlignment="1">
      <alignment horizontal="center" wrapText="1"/>
    </xf>
    <xf numFmtId="164" fontId="14" fillId="0" borderId="1" xfId="0" applyFont="1" applyBorder="1" applyAlignment="1">
      <alignment horizontal="center" wrapText="1"/>
    </xf>
    <xf numFmtId="164" fontId="16" fillId="0" borderId="15" xfId="0" applyFont="1" applyFill="1" applyBorder="1" applyAlignment="1">
      <alignment vertical="top" wrapText="1"/>
    </xf>
    <xf numFmtId="164" fontId="17" fillId="0" borderId="15" xfId="0" applyFont="1" applyFill="1" applyBorder="1" applyAlignment="1">
      <alignment horizontal="center" vertical="center" wrapText="1"/>
    </xf>
    <xf numFmtId="179" fontId="16" fillId="0" borderId="1" xfId="0" applyNumberFormat="1" applyFont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179" fontId="16" fillId="3" borderId="1" xfId="0" applyNumberFormat="1" applyFont="1" applyFill="1" applyBorder="1" applyAlignment="1">
      <alignment horizontal="center" vertical="center"/>
    </xf>
    <xf numFmtId="179" fontId="14" fillId="0" borderId="1" xfId="0" applyNumberFormat="1" applyFont="1" applyBorder="1" applyAlignment="1">
      <alignment horizontal="center" vertical="center" wrapText="1"/>
    </xf>
    <xf numFmtId="172" fontId="14" fillId="0" borderId="1" xfId="0" applyNumberFormat="1" applyFont="1" applyBorder="1" applyAlignment="1">
      <alignment horizontal="center" vertical="center" wrapText="1"/>
    </xf>
    <xf numFmtId="179" fontId="14" fillId="3" borderId="1" xfId="0" applyNumberFormat="1" applyFont="1" applyFill="1" applyBorder="1" applyAlignment="1">
      <alignment horizontal="center" vertical="center" wrapText="1"/>
    </xf>
    <xf numFmtId="165" fontId="17" fillId="0" borderId="15" xfId="0" applyNumberFormat="1" applyFont="1" applyFill="1" applyBorder="1" applyAlignment="1">
      <alignment horizontal="center" vertical="center" wrapText="1"/>
    </xf>
    <xf numFmtId="164" fontId="17" fillId="0" borderId="15" xfId="0" applyFont="1" applyFill="1" applyBorder="1" applyAlignment="1">
      <alignment horizontal="left" vertical="center" wrapText="1"/>
    </xf>
    <xf numFmtId="164" fontId="16" fillId="3" borderId="1" xfId="0" applyFont="1" applyFill="1" applyBorder="1" applyAlignment="1">
      <alignment horizontal="center" vertical="center" wrapText="1"/>
    </xf>
    <xf numFmtId="180" fontId="16" fillId="3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14" fillId="3" borderId="1" xfId="0" applyNumberFormat="1" applyFont="1" applyFill="1" applyBorder="1" applyAlignment="1">
      <alignment horizontal="center" vertical="center" wrapText="1"/>
    </xf>
    <xf numFmtId="164" fontId="14" fillId="0" borderId="15" xfId="0" applyFont="1" applyFill="1" applyBorder="1" applyAlignment="1">
      <alignment/>
    </xf>
    <xf numFmtId="179" fontId="16" fillId="0" borderId="1" xfId="0" applyNumberFormat="1" applyFont="1" applyBorder="1" applyAlignment="1">
      <alignment horizontal="center" vertical="center" wrapText="1"/>
    </xf>
    <xf numFmtId="182" fontId="16" fillId="0" borderId="1" xfId="0" applyNumberFormat="1" applyFont="1" applyBorder="1" applyAlignment="1">
      <alignment horizontal="center" vertical="center"/>
    </xf>
    <xf numFmtId="180" fontId="14" fillId="0" borderId="15" xfId="0" applyNumberFormat="1" applyFont="1" applyFill="1" applyBorder="1" applyAlignment="1">
      <alignment horizontal="center" vertical="center" wrapText="1"/>
    </xf>
    <xf numFmtId="164" fontId="14" fillId="0" borderId="15" xfId="0" applyFont="1" applyFill="1" applyBorder="1" applyAlignment="1">
      <alignment horizontal="left" wrapText="1"/>
    </xf>
    <xf numFmtId="164" fontId="14" fillId="0" borderId="1" xfId="0" applyFont="1" applyFill="1" applyBorder="1" applyAlignment="1">
      <alignment horizontal="center" vertical="center" wrapText="1"/>
    </xf>
    <xf numFmtId="183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 vertical="center" wrapText="1"/>
    </xf>
    <xf numFmtId="172" fontId="14" fillId="0" borderId="1" xfId="0" applyNumberFormat="1" applyFont="1" applyFill="1" applyBorder="1" applyAlignment="1">
      <alignment horizontal="center" vertical="center" wrapText="1"/>
    </xf>
    <xf numFmtId="180" fontId="14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left" vertical="center" wrapText="1"/>
    </xf>
    <xf numFmtId="164" fontId="14" fillId="0" borderId="1" xfId="0" applyFont="1" applyFill="1" applyBorder="1" applyAlignment="1">
      <alignment horizontal="center" vertical="top" wrapText="1"/>
    </xf>
    <xf numFmtId="164" fontId="14" fillId="0" borderId="1" xfId="0" applyFont="1" applyFill="1" applyBorder="1" applyAlignment="1">
      <alignment horizontal="left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72" fontId="16" fillId="0" borderId="1" xfId="0" applyNumberFormat="1" applyFont="1" applyFill="1" applyBorder="1" applyAlignment="1">
      <alignment horizontal="center" vertical="center" wrapText="1"/>
    </xf>
    <xf numFmtId="183" fontId="16" fillId="0" borderId="1" xfId="0" applyNumberFormat="1" applyFont="1" applyFill="1" applyBorder="1" applyAlignment="1">
      <alignment horizontal="center" vertical="center" wrapText="1"/>
    </xf>
    <xf numFmtId="164" fontId="14" fillId="0" borderId="1" xfId="0" applyFont="1" applyFill="1" applyBorder="1" applyAlignment="1">
      <alignment horizontal="center" wrapText="1"/>
    </xf>
    <xf numFmtId="164" fontId="20" fillId="0" borderId="1" xfId="0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 horizontal="center" wrapText="1"/>
    </xf>
    <xf numFmtId="164" fontId="22" fillId="0" borderId="1" xfId="0" applyFont="1" applyFill="1" applyBorder="1" applyAlignment="1">
      <alignment horizont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horizontal="center" vertical="center" wrapText="1"/>
    </xf>
    <xf numFmtId="167" fontId="22" fillId="0" borderId="1" xfId="0" applyNumberFormat="1" applyFont="1" applyFill="1" applyBorder="1" applyAlignment="1">
      <alignment horizontal="center" vertical="center" wrapText="1"/>
    </xf>
    <xf numFmtId="183" fontId="22" fillId="0" borderId="1" xfId="0" applyNumberFormat="1" applyFont="1" applyFill="1" applyBorder="1" applyAlignment="1">
      <alignment horizontal="center" vertical="center" wrapText="1"/>
    </xf>
    <xf numFmtId="184" fontId="14" fillId="0" borderId="1" xfId="15" applyNumberFormat="1" applyFont="1" applyFill="1" applyBorder="1" applyAlignment="1" applyProtection="1">
      <alignment horizontal="center" wrapText="1"/>
      <protection/>
    </xf>
    <xf numFmtId="164" fontId="16" fillId="0" borderId="15" xfId="0" applyFont="1" applyFill="1" applyBorder="1" applyAlignment="1">
      <alignment horizontal="left" vertical="center" wrapText="1"/>
    </xf>
    <xf numFmtId="164" fontId="16" fillId="0" borderId="1" xfId="0" applyFont="1" applyFill="1" applyBorder="1" applyAlignment="1">
      <alignment horizontal="center" vertical="top" wrapText="1"/>
    </xf>
    <xf numFmtId="167" fontId="14" fillId="0" borderId="1" xfId="15" applyNumberFormat="1" applyFont="1" applyFill="1" applyBorder="1" applyAlignment="1" applyProtection="1">
      <alignment horizontal="center" vertical="center" wrapText="1"/>
      <protection/>
    </xf>
    <xf numFmtId="172" fontId="14" fillId="0" borderId="1" xfId="0" applyNumberFormat="1" applyFont="1" applyFill="1" applyBorder="1" applyAlignment="1">
      <alignment horizontal="center" wrapText="1"/>
    </xf>
    <xf numFmtId="164" fontId="14" fillId="0" borderId="1" xfId="0" applyFont="1" applyFill="1" applyBorder="1" applyAlignment="1">
      <alignment/>
    </xf>
    <xf numFmtId="172" fontId="14" fillId="0" borderId="1" xfId="0" applyNumberFormat="1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/>
    </xf>
    <xf numFmtId="164" fontId="14" fillId="0" borderId="15" xfId="0" applyFont="1" applyBorder="1" applyAlignment="1">
      <alignment horizontal="center" vertical="top" wrapText="1"/>
    </xf>
    <xf numFmtId="185" fontId="14" fillId="0" borderId="15" xfId="0" applyNumberFormat="1" applyFont="1" applyBorder="1" applyAlignment="1">
      <alignment horizontal="center" vertical="center" wrapText="1"/>
    </xf>
    <xf numFmtId="166" fontId="14" fillId="0" borderId="15" xfId="0" applyNumberFormat="1" applyFont="1" applyBorder="1" applyAlignment="1">
      <alignment horizontal="center" vertical="center" wrapText="1"/>
    </xf>
    <xf numFmtId="164" fontId="14" fillId="0" borderId="15" xfId="0" applyFont="1" applyBorder="1" applyAlignment="1">
      <alignment horizontal="center" wrapText="1"/>
    </xf>
    <xf numFmtId="164" fontId="14" fillId="0" borderId="1" xfId="0" applyFont="1" applyBorder="1" applyAlignment="1">
      <alignment horizontal="center" vertical="center"/>
    </xf>
    <xf numFmtId="164" fontId="14" fillId="3" borderId="1" xfId="0" applyFont="1" applyFill="1" applyBorder="1" applyAlignment="1">
      <alignment horizontal="center" vertical="center"/>
    </xf>
    <xf numFmtId="170" fontId="14" fillId="0" borderId="1" xfId="0" applyNumberFormat="1" applyFont="1" applyBorder="1" applyAlignment="1">
      <alignment horizontal="center" vertical="center" wrapText="1"/>
    </xf>
    <xf numFmtId="168" fontId="14" fillId="0" borderId="1" xfId="15" applyNumberFormat="1" applyFont="1" applyBorder="1" applyAlignment="1" applyProtection="1">
      <alignment horizontal="center" vertical="center" wrapText="1"/>
      <protection/>
    </xf>
    <xf numFmtId="164" fontId="14" fillId="0" borderId="9" xfId="0" applyFont="1" applyBorder="1" applyAlignment="1">
      <alignment horizontal="center" vertical="center" wrapText="1"/>
    </xf>
    <xf numFmtId="164" fontId="14" fillId="0" borderId="4" xfId="0" applyFont="1" applyBorder="1" applyAlignment="1">
      <alignment horizontal="center" vertical="center" wrapText="1"/>
    </xf>
    <xf numFmtId="164" fontId="14" fillId="0" borderId="4" xfId="0" applyFont="1" applyBorder="1" applyAlignment="1">
      <alignment horizontal="center" vertical="center"/>
    </xf>
    <xf numFmtId="164" fontId="14" fillId="3" borderId="4" xfId="0" applyFont="1" applyFill="1" applyBorder="1" applyAlignment="1">
      <alignment horizontal="center" vertical="center"/>
    </xf>
    <xf numFmtId="170" fontId="14" fillId="0" borderId="7" xfId="15" applyNumberFormat="1" applyFont="1" applyBorder="1" applyAlignment="1" applyProtection="1">
      <alignment horizontal="center" vertical="center" wrapText="1"/>
      <protection/>
    </xf>
    <xf numFmtId="170" fontId="14" fillId="0" borderId="7" xfId="15" applyNumberFormat="1" applyFont="1" applyBorder="1" applyAlignment="1" applyProtection="1">
      <alignment horizontal="center" vertical="center"/>
      <protection/>
    </xf>
    <xf numFmtId="168" fontId="14" fillId="0" borderId="7" xfId="0" applyNumberFormat="1" applyFont="1" applyBorder="1" applyAlignment="1">
      <alignment horizontal="center" vertical="center"/>
    </xf>
    <xf numFmtId="167" fontId="14" fillId="0" borderId="1" xfId="15" applyNumberFormat="1" applyFont="1" applyBorder="1" applyAlignment="1" applyProtection="1">
      <alignment horizontal="center" vertical="center"/>
      <protection/>
    </xf>
    <xf numFmtId="176" fontId="14" fillId="0" borderId="15" xfId="0" applyNumberFormat="1" applyFont="1" applyBorder="1" applyAlignment="1">
      <alignment horizontal="center" vertical="center"/>
    </xf>
    <xf numFmtId="167" fontId="15" fillId="0" borderId="4" xfId="0" applyNumberFormat="1" applyFont="1" applyBorder="1" applyAlignment="1" applyProtection="1">
      <alignment horizontal="center" vertical="center" wrapText="1"/>
      <protection locked="0"/>
    </xf>
    <xf numFmtId="167" fontId="15" fillId="0" borderId="4" xfId="0" applyNumberFormat="1" applyFont="1" applyBorder="1" applyAlignment="1">
      <alignment horizontal="center" vertical="center" wrapText="1"/>
    </xf>
    <xf numFmtId="168" fontId="14" fillId="0" borderId="1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CA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4"/>
  <sheetViews>
    <sheetView tabSelected="1" view="pageBreakPreview" zoomScaleNormal="50" zoomScaleSheetLayoutView="100" workbookViewId="0" topLeftCell="A1">
      <pane xSplit="1" ySplit="12" topLeftCell="F258" activePane="bottomRight" state="frozen"/>
      <selection pane="topLeft" activeCell="A1" sqref="A1"/>
      <selection pane="topRight" activeCell="F1" sqref="F1"/>
      <selection pane="bottomLeft" activeCell="A258" sqref="A258"/>
      <selection pane="bottomRight" activeCell="Q267" sqref="Q267"/>
    </sheetView>
  </sheetViews>
  <sheetFormatPr defaultColWidth="9.140625" defaultRowHeight="15.75" customHeight="1"/>
  <cols>
    <col min="1" max="1" width="16.57421875" style="1" customWidth="1"/>
    <col min="2" max="2" width="57.140625" style="2" customWidth="1"/>
    <col min="3" max="3" width="25.421875" style="3" customWidth="1"/>
    <col min="4" max="16" width="20.7109375" style="3" customWidth="1"/>
    <col min="17" max="17" width="56.57421875" style="4" customWidth="1"/>
    <col min="18" max="254" width="8.421875" style="4" customWidth="1"/>
    <col min="255" max="16384" width="8.421875" style="5" customWidth="1"/>
  </cols>
  <sheetData>
    <row r="1" spans="16:17" ht="15.75" customHeight="1">
      <c r="P1" s="6" t="s">
        <v>0</v>
      </c>
      <c r="Q1" s="6"/>
    </row>
    <row r="2" spans="16:17" ht="15.75" customHeight="1">
      <c r="P2" s="6" t="s">
        <v>1</v>
      </c>
      <c r="Q2" s="6"/>
    </row>
    <row r="3" spans="3:17" ht="15.75" customHeight="1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6" t="s">
        <v>2</v>
      </c>
      <c r="Q3" s="6"/>
    </row>
    <row r="4" spans="3:17" ht="15.75" customHeigh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pans="1:17" ht="15.7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3:17" ht="12.75" customHeight="1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17" ht="15.75" customHeight="1">
      <c r="A7" s="10" t="s">
        <v>4</v>
      </c>
      <c r="B7" s="10" t="s">
        <v>5</v>
      </c>
      <c r="C7" s="11" t="s">
        <v>6</v>
      </c>
      <c r="D7" s="11" t="s">
        <v>7</v>
      </c>
      <c r="E7" s="11"/>
      <c r="F7" s="11"/>
      <c r="G7" s="11"/>
      <c r="H7" s="11"/>
      <c r="I7" s="11"/>
      <c r="J7" s="11" t="s">
        <v>8</v>
      </c>
      <c r="K7" s="11"/>
      <c r="L7" s="11"/>
      <c r="M7" s="11"/>
      <c r="N7" s="11"/>
      <c r="O7" s="11"/>
      <c r="P7" s="11"/>
      <c r="Q7" s="10" t="s">
        <v>9</v>
      </c>
    </row>
    <row r="8" spans="1:17" ht="15.75" customHeight="1">
      <c r="A8" s="10"/>
      <c r="B8" s="10"/>
      <c r="C8" s="11"/>
      <c r="D8" s="11" t="s">
        <v>10</v>
      </c>
      <c r="E8" s="11" t="s">
        <v>11</v>
      </c>
      <c r="F8" s="11"/>
      <c r="G8" s="11"/>
      <c r="H8" s="11"/>
      <c r="I8" s="11" t="s">
        <v>12</v>
      </c>
      <c r="J8" s="11" t="s">
        <v>6</v>
      </c>
      <c r="K8" s="11" t="s">
        <v>10</v>
      </c>
      <c r="L8" s="11" t="s">
        <v>11</v>
      </c>
      <c r="M8" s="11"/>
      <c r="N8" s="11"/>
      <c r="O8" s="11"/>
      <c r="P8" s="11" t="s">
        <v>12</v>
      </c>
      <c r="Q8" s="10"/>
    </row>
    <row r="9" spans="1:17" ht="15.75" customHeight="1">
      <c r="A9" s="10"/>
      <c r="B9" s="10"/>
      <c r="C9" s="11"/>
      <c r="D9" s="11"/>
      <c r="E9" s="11" t="s">
        <v>13</v>
      </c>
      <c r="F9" s="11"/>
      <c r="G9" s="11"/>
      <c r="H9" s="11" t="s">
        <v>14</v>
      </c>
      <c r="I9" s="11"/>
      <c r="J9" s="11"/>
      <c r="K9" s="11"/>
      <c r="L9" s="11" t="s">
        <v>13</v>
      </c>
      <c r="M9" s="11"/>
      <c r="N9" s="11"/>
      <c r="O9" s="11" t="s">
        <v>14</v>
      </c>
      <c r="P9" s="11"/>
      <c r="Q9" s="10"/>
    </row>
    <row r="10" spans="1:17" ht="15.75" customHeight="1">
      <c r="A10" s="10"/>
      <c r="B10" s="10"/>
      <c r="C10" s="11"/>
      <c r="D10" s="11"/>
      <c r="E10" s="11" t="s">
        <v>15</v>
      </c>
      <c r="F10" s="11" t="s">
        <v>16</v>
      </c>
      <c r="G10" s="11"/>
      <c r="H10" s="11"/>
      <c r="I10" s="11"/>
      <c r="J10" s="11"/>
      <c r="K10" s="11"/>
      <c r="L10" s="11" t="s">
        <v>15</v>
      </c>
      <c r="M10" s="11" t="s">
        <v>16</v>
      </c>
      <c r="N10" s="11"/>
      <c r="O10" s="11"/>
      <c r="P10" s="11"/>
      <c r="Q10" s="10"/>
    </row>
    <row r="11" spans="1:17" ht="31.5" customHeight="1">
      <c r="A11" s="10"/>
      <c r="B11" s="10"/>
      <c r="C11" s="11"/>
      <c r="D11" s="11"/>
      <c r="E11" s="11"/>
      <c r="F11" s="11" t="s">
        <v>17</v>
      </c>
      <c r="G11" s="11" t="s">
        <v>18</v>
      </c>
      <c r="H11" s="11"/>
      <c r="I11" s="11"/>
      <c r="J11" s="11"/>
      <c r="K11" s="11"/>
      <c r="L11" s="11"/>
      <c r="M11" s="11" t="s">
        <v>17</v>
      </c>
      <c r="N11" s="11" t="s">
        <v>18</v>
      </c>
      <c r="O11" s="11"/>
      <c r="P11" s="11"/>
      <c r="Q11" s="10"/>
    </row>
    <row r="12" spans="1:17" ht="15.75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 t="s">
        <v>19</v>
      </c>
      <c r="N12" s="10" t="s">
        <v>20</v>
      </c>
      <c r="O12" s="10" t="s">
        <v>21</v>
      </c>
      <c r="P12" s="10" t="s">
        <v>22</v>
      </c>
      <c r="Q12" s="10" t="s">
        <v>23</v>
      </c>
    </row>
    <row r="13" spans="1:256" s="16" customFormat="1" ht="78.75" customHeight="1">
      <c r="A13" s="12" t="s">
        <v>24</v>
      </c>
      <c r="B13" s="13" t="s">
        <v>25</v>
      </c>
      <c r="C13" s="14">
        <f>C14+C18+C22</f>
        <v>87605.38819</v>
      </c>
      <c r="D13" s="14">
        <f>D14+D18+D22</f>
        <v>0</v>
      </c>
      <c r="E13" s="14">
        <f>E14+E18+E22</f>
        <v>0</v>
      </c>
      <c r="F13" s="14">
        <f>F14+F18+F22</f>
        <v>0</v>
      </c>
      <c r="G13" s="14">
        <f>G14+G18+G22</f>
        <v>0</v>
      </c>
      <c r="H13" s="14">
        <f>H14+H18+H22</f>
        <v>87605.38819</v>
      </c>
      <c r="I13" s="14">
        <f>I14+I18+I22</f>
        <v>0</v>
      </c>
      <c r="J13" s="14">
        <f>J14+J18+J22</f>
        <v>87249.74014</v>
      </c>
      <c r="K13" s="14">
        <f>K14+K18+K22</f>
        <v>0</v>
      </c>
      <c r="L13" s="14">
        <f>L14+L18+L22</f>
        <v>0</v>
      </c>
      <c r="M13" s="14">
        <f>M14+M18+M22</f>
        <v>0</v>
      </c>
      <c r="N13" s="14">
        <f>N14+N18+N22</f>
        <v>0</v>
      </c>
      <c r="O13" s="14">
        <f>O14+O18+O22</f>
        <v>87249.74014</v>
      </c>
      <c r="P13" s="14">
        <f>P14+P18+P22</f>
        <v>0</v>
      </c>
      <c r="Q13" s="15"/>
      <c r="IU13" s="17"/>
      <c r="IV13" s="17"/>
    </row>
    <row r="14" spans="1:17" ht="63" customHeight="1">
      <c r="A14" s="18" t="s">
        <v>26</v>
      </c>
      <c r="B14" s="19" t="s">
        <v>27</v>
      </c>
      <c r="C14" s="20">
        <f>C15+C16+C17</f>
        <v>7846.83839</v>
      </c>
      <c r="D14" s="20">
        <f>D15+D16+D17</f>
        <v>0</v>
      </c>
      <c r="E14" s="20">
        <f>E15+E16+E17</f>
        <v>0</v>
      </c>
      <c r="F14" s="20">
        <f>F15+F16+F17</f>
        <v>0</v>
      </c>
      <c r="G14" s="20">
        <f>G15+G16+G17</f>
        <v>0</v>
      </c>
      <c r="H14" s="20">
        <f>H15+H16+H17</f>
        <v>7846.83839</v>
      </c>
      <c r="I14" s="20">
        <f>I15+I16+I17</f>
        <v>0</v>
      </c>
      <c r="J14" s="20">
        <f>J15+J16+J17</f>
        <v>7811.21639</v>
      </c>
      <c r="K14" s="20">
        <f>K15+K16+K17</f>
        <v>0</v>
      </c>
      <c r="L14" s="20">
        <f>L15+L16+L17</f>
        <v>0</v>
      </c>
      <c r="M14" s="20">
        <f>M15+M16+M17</f>
        <v>0</v>
      </c>
      <c r="N14" s="20">
        <f>N15+N16+N17</f>
        <v>0</v>
      </c>
      <c r="O14" s="20">
        <f>O15+O16+O17</f>
        <v>7811.21639</v>
      </c>
      <c r="P14" s="20">
        <f>P15+P16+P17</f>
        <v>0</v>
      </c>
      <c r="Q14" s="19"/>
    </row>
    <row r="15" spans="1:17" ht="78.75" customHeight="1">
      <c r="A15" s="21" t="s">
        <v>28</v>
      </c>
      <c r="B15" s="22" t="s">
        <v>29</v>
      </c>
      <c r="C15" s="23">
        <v>3522.51839</v>
      </c>
      <c r="D15" s="23">
        <v>0</v>
      </c>
      <c r="E15" s="23">
        <v>0</v>
      </c>
      <c r="F15" s="23">
        <v>0</v>
      </c>
      <c r="G15" s="23">
        <v>0</v>
      </c>
      <c r="H15" s="23">
        <v>3522.51839</v>
      </c>
      <c r="I15" s="23">
        <v>0</v>
      </c>
      <c r="J15" s="23">
        <v>3522.51839</v>
      </c>
      <c r="K15" s="24">
        <v>0</v>
      </c>
      <c r="L15" s="24">
        <v>0</v>
      </c>
      <c r="M15" s="24">
        <v>0</v>
      </c>
      <c r="N15" s="24">
        <v>0</v>
      </c>
      <c r="O15" s="23">
        <v>3522.51839</v>
      </c>
      <c r="P15" s="23">
        <v>0</v>
      </c>
      <c r="Q15" s="22" t="s">
        <v>30</v>
      </c>
    </row>
    <row r="16" spans="1:17" ht="126" customHeight="1">
      <c r="A16" s="21" t="s">
        <v>31</v>
      </c>
      <c r="B16" s="22" t="s">
        <v>32</v>
      </c>
      <c r="C16" s="23">
        <v>4099.32</v>
      </c>
      <c r="D16" s="23">
        <v>0</v>
      </c>
      <c r="E16" s="23">
        <v>0</v>
      </c>
      <c r="F16" s="23">
        <v>0</v>
      </c>
      <c r="G16" s="23">
        <v>0</v>
      </c>
      <c r="H16" s="23">
        <v>4099.32</v>
      </c>
      <c r="I16" s="23">
        <v>0</v>
      </c>
      <c r="J16" s="23">
        <v>4063.698</v>
      </c>
      <c r="K16" s="23">
        <v>0</v>
      </c>
      <c r="L16" s="23">
        <v>0</v>
      </c>
      <c r="M16" s="23">
        <v>0</v>
      </c>
      <c r="N16" s="23">
        <v>0</v>
      </c>
      <c r="O16" s="23">
        <v>4063.698</v>
      </c>
      <c r="P16" s="23">
        <v>0</v>
      </c>
      <c r="Q16" s="22" t="s">
        <v>33</v>
      </c>
    </row>
    <row r="17" spans="1:17" ht="48.75" customHeight="1">
      <c r="A17" s="21" t="s">
        <v>34</v>
      </c>
      <c r="B17" s="22" t="s">
        <v>35</v>
      </c>
      <c r="C17" s="25">
        <f>H17+G17+D17</f>
        <v>225</v>
      </c>
      <c r="D17" s="26">
        <v>0</v>
      </c>
      <c r="E17" s="26">
        <v>0</v>
      </c>
      <c r="F17" s="26">
        <v>0</v>
      </c>
      <c r="G17" s="26">
        <v>0</v>
      </c>
      <c r="H17" s="26">
        <v>225</v>
      </c>
      <c r="I17" s="27">
        <v>0</v>
      </c>
      <c r="J17" s="25">
        <f>O17+N17+K17</f>
        <v>225</v>
      </c>
      <c r="K17" s="28">
        <v>0</v>
      </c>
      <c r="L17" s="28">
        <v>0</v>
      </c>
      <c r="M17" s="28">
        <v>0</v>
      </c>
      <c r="N17" s="28">
        <v>0</v>
      </c>
      <c r="O17" s="26">
        <v>225</v>
      </c>
      <c r="P17" s="28">
        <v>0</v>
      </c>
      <c r="Q17" s="29" t="s">
        <v>36</v>
      </c>
    </row>
    <row r="18" spans="1:17" ht="47.25" customHeight="1">
      <c r="A18" s="18" t="s">
        <v>37</v>
      </c>
      <c r="B18" s="30" t="s">
        <v>38</v>
      </c>
      <c r="C18" s="20">
        <f>C19+C20+C21</f>
        <v>14770.67978</v>
      </c>
      <c r="D18" s="20">
        <f>D19+D20+D21</f>
        <v>0</v>
      </c>
      <c r="E18" s="20">
        <f>E19+E20+E21</f>
        <v>0</v>
      </c>
      <c r="F18" s="20">
        <f>F19+F20+F21</f>
        <v>0</v>
      </c>
      <c r="G18" s="20">
        <f>G19+G20+G21</f>
        <v>0</v>
      </c>
      <c r="H18" s="20">
        <f>H19+H20+H21</f>
        <v>14770.67978</v>
      </c>
      <c r="I18" s="20">
        <f>I19+I20+I21</f>
        <v>0</v>
      </c>
      <c r="J18" s="20">
        <f>J19+J20+J21</f>
        <v>14556.88525</v>
      </c>
      <c r="K18" s="20">
        <f>K19+K20+K21</f>
        <v>0</v>
      </c>
      <c r="L18" s="20">
        <f>L19+L20+L21</f>
        <v>0</v>
      </c>
      <c r="M18" s="20">
        <f>M19+M20+M21</f>
        <v>0</v>
      </c>
      <c r="N18" s="20">
        <f>N19+N20+N21</f>
        <v>0</v>
      </c>
      <c r="O18" s="20">
        <f>O19+O20+O21</f>
        <v>14556.88525</v>
      </c>
      <c r="P18" s="20">
        <f>P19+P20+P21</f>
        <v>0</v>
      </c>
      <c r="Q18" s="31"/>
    </row>
    <row r="19" spans="1:17" ht="47.25" customHeight="1">
      <c r="A19" s="21" t="s">
        <v>39</v>
      </c>
      <c r="B19" s="22" t="s">
        <v>40</v>
      </c>
      <c r="C19" s="32">
        <v>2291.12</v>
      </c>
      <c r="D19" s="32">
        <v>0</v>
      </c>
      <c r="E19" s="32">
        <v>0</v>
      </c>
      <c r="F19" s="32">
        <v>0</v>
      </c>
      <c r="G19" s="32">
        <v>0</v>
      </c>
      <c r="H19" s="32">
        <v>2291.12</v>
      </c>
      <c r="I19" s="32">
        <v>0</v>
      </c>
      <c r="J19" s="32">
        <v>2289.17385</v>
      </c>
      <c r="K19" s="33">
        <v>0</v>
      </c>
      <c r="L19" s="33">
        <v>0</v>
      </c>
      <c r="M19" s="33">
        <v>0</v>
      </c>
      <c r="N19" s="33">
        <v>0</v>
      </c>
      <c r="O19" s="32">
        <v>2289.17385</v>
      </c>
      <c r="P19" s="33">
        <v>0</v>
      </c>
      <c r="Q19" s="34" t="s">
        <v>41</v>
      </c>
    </row>
    <row r="20" spans="1:17" ht="47.25" customHeight="1">
      <c r="A20" s="21" t="s">
        <v>42</v>
      </c>
      <c r="B20" s="22" t="s">
        <v>43</v>
      </c>
      <c r="C20" s="26">
        <v>2551.1163</v>
      </c>
      <c r="D20" s="26">
        <v>0</v>
      </c>
      <c r="E20" s="26">
        <v>0</v>
      </c>
      <c r="F20" s="26">
        <v>0</v>
      </c>
      <c r="G20" s="26">
        <v>0</v>
      </c>
      <c r="H20" s="26">
        <v>2551.1163</v>
      </c>
      <c r="I20" s="26">
        <v>0</v>
      </c>
      <c r="J20" s="26">
        <v>2384.047</v>
      </c>
      <c r="K20" s="28">
        <v>0</v>
      </c>
      <c r="L20" s="28">
        <v>0</v>
      </c>
      <c r="M20" s="28">
        <v>0</v>
      </c>
      <c r="N20" s="28">
        <v>0</v>
      </c>
      <c r="O20" s="26">
        <v>2384.047</v>
      </c>
      <c r="P20" s="28">
        <v>0</v>
      </c>
      <c r="Q20" s="34" t="s">
        <v>44</v>
      </c>
    </row>
    <row r="21" spans="1:17" ht="47.25" customHeight="1">
      <c r="A21" s="21" t="s">
        <v>45</v>
      </c>
      <c r="B21" s="22" t="s">
        <v>46</v>
      </c>
      <c r="C21" s="26">
        <v>9928.44348</v>
      </c>
      <c r="D21" s="26">
        <v>0</v>
      </c>
      <c r="E21" s="26">
        <v>0</v>
      </c>
      <c r="F21" s="26">
        <v>0</v>
      </c>
      <c r="G21" s="26">
        <v>0</v>
      </c>
      <c r="H21" s="26">
        <v>9928.44348</v>
      </c>
      <c r="I21" s="26">
        <v>0</v>
      </c>
      <c r="J21" s="26">
        <v>9883.6644</v>
      </c>
      <c r="K21" s="28">
        <v>0</v>
      </c>
      <c r="L21" s="28">
        <v>0</v>
      </c>
      <c r="M21" s="28">
        <v>0</v>
      </c>
      <c r="N21" s="28">
        <v>0</v>
      </c>
      <c r="O21" s="26">
        <v>9883.6644</v>
      </c>
      <c r="P21" s="28">
        <v>0</v>
      </c>
      <c r="Q21" s="34" t="s">
        <v>47</v>
      </c>
    </row>
    <row r="22" spans="1:17" ht="47.25" customHeight="1">
      <c r="A22" s="18" t="s">
        <v>48</v>
      </c>
      <c r="B22" s="30" t="s">
        <v>49</v>
      </c>
      <c r="C22" s="20">
        <f>C23+C24</f>
        <v>64987.870019999995</v>
      </c>
      <c r="D22" s="20">
        <f>D23+D24</f>
        <v>0</v>
      </c>
      <c r="E22" s="20">
        <f>E23+E24</f>
        <v>0</v>
      </c>
      <c r="F22" s="20">
        <f>F23+F24</f>
        <v>0</v>
      </c>
      <c r="G22" s="20">
        <f>G23+G24</f>
        <v>0</v>
      </c>
      <c r="H22" s="20">
        <f>H23+H24</f>
        <v>64987.870019999995</v>
      </c>
      <c r="I22" s="20">
        <f>I23+I24</f>
        <v>0</v>
      </c>
      <c r="J22" s="20">
        <f>J23+J24</f>
        <v>64881.638499999994</v>
      </c>
      <c r="K22" s="20">
        <f>K23+K24</f>
        <v>0</v>
      </c>
      <c r="L22" s="20">
        <f>L23+L24</f>
        <v>0</v>
      </c>
      <c r="M22" s="20">
        <f>M23+M24</f>
        <v>0</v>
      </c>
      <c r="N22" s="20">
        <f>N23+N24</f>
        <v>0</v>
      </c>
      <c r="O22" s="20">
        <f>O23+O24</f>
        <v>64881.638499999994</v>
      </c>
      <c r="P22" s="20">
        <f>P23+P24</f>
        <v>0</v>
      </c>
      <c r="Q22" s="31"/>
    </row>
    <row r="23" spans="1:17" ht="47.25" customHeight="1">
      <c r="A23" s="21" t="s">
        <v>50</v>
      </c>
      <c r="B23" s="35" t="s">
        <v>51</v>
      </c>
      <c r="C23" s="36">
        <v>63061.0787</v>
      </c>
      <c r="D23" s="32">
        <v>0</v>
      </c>
      <c r="E23" s="32">
        <v>0</v>
      </c>
      <c r="F23" s="32">
        <v>0</v>
      </c>
      <c r="G23" s="32">
        <v>0</v>
      </c>
      <c r="H23" s="32">
        <v>63061.0787</v>
      </c>
      <c r="I23" s="32">
        <v>0</v>
      </c>
      <c r="J23" s="36">
        <f aca="true" t="shared" si="0" ref="J23:J24">O23</f>
        <v>62954.84718</v>
      </c>
      <c r="K23" s="33">
        <v>0</v>
      </c>
      <c r="L23" s="33">
        <v>0</v>
      </c>
      <c r="M23" s="33">
        <v>0</v>
      </c>
      <c r="N23" s="33">
        <v>0</v>
      </c>
      <c r="O23" s="32">
        <v>62954.84718</v>
      </c>
      <c r="P23" s="33">
        <v>0</v>
      </c>
      <c r="Q23" s="37" t="s">
        <v>52</v>
      </c>
    </row>
    <row r="24" spans="1:17" ht="75.75" customHeight="1">
      <c r="A24" s="21" t="s">
        <v>53</v>
      </c>
      <c r="B24" s="38" t="s">
        <v>54</v>
      </c>
      <c r="C24" s="25">
        <f>H24</f>
        <v>1926.79132</v>
      </c>
      <c r="D24" s="26">
        <v>0</v>
      </c>
      <c r="E24" s="26">
        <v>0</v>
      </c>
      <c r="F24" s="26">
        <v>0</v>
      </c>
      <c r="G24" s="26">
        <v>0</v>
      </c>
      <c r="H24" s="26">
        <v>1926.79132</v>
      </c>
      <c r="I24" s="26">
        <v>0</v>
      </c>
      <c r="J24" s="25">
        <f t="shared" si="0"/>
        <v>1926.79132</v>
      </c>
      <c r="K24" s="28">
        <v>0</v>
      </c>
      <c r="L24" s="28">
        <v>0</v>
      </c>
      <c r="M24" s="28">
        <v>0</v>
      </c>
      <c r="N24" s="28">
        <v>0</v>
      </c>
      <c r="O24" s="26">
        <v>1926.79132</v>
      </c>
      <c r="P24" s="28">
        <v>0</v>
      </c>
      <c r="Q24" s="37" t="s">
        <v>55</v>
      </c>
    </row>
    <row r="25" spans="1:17" s="41" customFormat="1" ht="78.75" customHeight="1">
      <c r="A25" s="12" t="s">
        <v>56</v>
      </c>
      <c r="B25" s="39" t="s">
        <v>57</v>
      </c>
      <c r="C25" s="14">
        <f>C26</f>
        <v>20</v>
      </c>
      <c r="D25" s="14">
        <f>D26</f>
        <v>0</v>
      </c>
      <c r="E25" s="14">
        <f>E26</f>
        <v>0</v>
      </c>
      <c r="F25" s="14">
        <f>F26</f>
        <v>0</v>
      </c>
      <c r="G25" s="14">
        <f>G26</f>
        <v>0</v>
      </c>
      <c r="H25" s="14">
        <f>H26</f>
        <v>0</v>
      </c>
      <c r="I25" s="14">
        <f>I26</f>
        <v>20</v>
      </c>
      <c r="J25" s="14">
        <f>J26</f>
        <v>12.4</v>
      </c>
      <c r="K25" s="14">
        <f>K26</f>
        <v>0</v>
      </c>
      <c r="L25" s="14">
        <f>L26</f>
        <v>0</v>
      </c>
      <c r="M25" s="14">
        <f>M26</f>
        <v>0</v>
      </c>
      <c r="N25" s="14">
        <f>N26</f>
        <v>0</v>
      </c>
      <c r="O25" s="14">
        <f>O26</f>
        <v>0</v>
      </c>
      <c r="P25" s="14">
        <f>P26</f>
        <v>12.4</v>
      </c>
      <c r="Q25" s="40"/>
    </row>
    <row r="26" spans="1:17" ht="94.5" customHeight="1">
      <c r="A26" s="21" t="s">
        <v>58</v>
      </c>
      <c r="B26" s="42" t="s">
        <v>59</v>
      </c>
      <c r="C26" s="43">
        <v>20</v>
      </c>
      <c r="D26" s="44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20</v>
      </c>
      <c r="J26" s="43">
        <v>12.4</v>
      </c>
      <c r="K26" s="44">
        <v>0</v>
      </c>
      <c r="L26" s="43">
        <v>0</v>
      </c>
      <c r="M26" s="43">
        <v>0</v>
      </c>
      <c r="N26" s="43">
        <v>0</v>
      </c>
      <c r="O26" s="43">
        <v>0</v>
      </c>
      <c r="P26" s="43">
        <v>12.4</v>
      </c>
      <c r="Q26" s="45" t="s">
        <v>60</v>
      </c>
    </row>
    <row r="27" spans="1:17" s="41" customFormat="1" ht="94.5" customHeight="1">
      <c r="A27" s="46" t="s">
        <v>61</v>
      </c>
      <c r="B27" s="47" t="s">
        <v>62</v>
      </c>
      <c r="C27" s="48">
        <f aca="true" t="shared" si="1" ref="C27:C28">C28</f>
        <v>164.368</v>
      </c>
      <c r="D27" s="48">
        <f aca="true" t="shared" si="2" ref="D27:D28">D28</f>
        <v>0</v>
      </c>
      <c r="E27" s="48">
        <f aca="true" t="shared" si="3" ref="E27:E28">E28</f>
        <v>143</v>
      </c>
      <c r="F27" s="48">
        <f aca="true" t="shared" si="4" ref="F27:F28">F28</f>
        <v>0</v>
      </c>
      <c r="G27" s="48">
        <f aca="true" t="shared" si="5" ref="G27:G28">G28</f>
        <v>143</v>
      </c>
      <c r="H27" s="48">
        <f aca="true" t="shared" si="6" ref="H27:H28">H28</f>
        <v>21.368</v>
      </c>
      <c r="I27" s="48">
        <f aca="true" t="shared" si="7" ref="I27:I28">I28</f>
        <v>0</v>
      </c>
      <c r="J27" s="48">
        <f aca="true" t="shared" si="8" ref="J27:J28">J28</f>
        <v>164.368</v>
      </c>
      <c r="K27" s="48">
        <f aca="true" t="shared" si="9" ref="K27:K28">K28</f>
        <v>0</v>
      </c>
      <c r="L27" s="48">
        <f aca="true" t="shared" si="10" ref="L27:L28">L28</f>
        <v>143</v>
      </c>
      <c r="M27" s="48">
        <f aca="true" t="shared" si="11" ref="M27:M28">M28</f>
        <v>0</v>
      </c>
      <c r="N27" s="48">
        <f aca="true" t="shared" si="12" ref="N27:N28">N28</f>
        <v>143</v>
      </c>
      <c r="O27" s="48">
        <f aca="true" t="shared" si="13" ref="O27:O28">O28</f>
        <v>21.368</v>
      </c>
      <c r="P27" s="48">
        <f aca="true" t="shared" si="14" ref="P27:P28">P28</f>
        <v>0</v>
      </c>
      <c r="Q27" s="49"/>
    </row>
    <row r="28" spans="1:17" s="54" customFormat="1" ht="63" customHeight="1">
      <c r="A28" s="50" t="s">
        <v>63</v>
      </c>
      <c r="B28" s="51" t="s">
        <v>64</v>
      </c>
      <c r="C28" s="52">
        <f t="shared" si="1"/>
        <v>164.368</v>
      </c>
      <c r="D28" s="52">
        <f t="shared" si="2"/>
        <v>0</v>
      </c>
      <c r="E28" s="52">
        <f t="shared" si="3"/>
        <v>143</v>
      </c>
      <c r="F28" s="52">
        <f t="shared" si="4"/>
        <v>0</v>
      </c>
      <c r="G28" s="52">
        <f t="shared" si="5"/>
        <v>143</v>
      </c>
      <c r="H28" s="52">
        <f t="shared" si="6"/>
        <v>21.368</v>
      </c>
      <c r="I28" s="52">
        <f t="shared" si="7"/>
        <v>0</v>
      </c>
      <c r="J28" s="52">
        <f t="shared" si="8"/>
        <v>164.368</v>
      </c>
      <c r="K28" s="52">
        <f t="shared" si="9"/>
        <v>0</v>
      </c>
      <c r="L28" s="52">
        <f t="shared" si="10"/>
        <v>143</v>
      </c>
      <c r="M28" s="52">
        <f t="shared" si="11"/>
        <v>0</v>
      </c>
      <c r="N28" s="52">
        <f t="shared" si="12"/>
        <v>143</v>
      </c>
      <c r="O28" s="52">
        <f t="shared" si="13"/>
        <v>21.368</v>
      </c>
      <c r="P28" s="52">
        <f t="shared" si="14"/>
        <v>0</v>
      </c>
      <c r="Q28" s="53"/>
    </row>
    <row r="29" spans="1:17" ht="157.5" customHeight="1">
      <c r="A29" s="55" t="s">
        <v>65</v>
      </c>
      <c r="B29" s="56" t="s">
        <v>66</v>
      </c>
      <c r="C29" s="57">
        <f>D29+E29+H29+I29</f>
        <v>164.368</v>
      </c>
      <c r="D29" s="57">
        <v>0</v>
      </c>
      <c r="E29" s="57">
        <f>F29+G29</f>
        <v>143</v>
      </c>
      <c r="F29" s="57">
        <v>0</v>
      </c>
      <c r="G29" s="57">
        <v>143</v>
      </c>
      <c r="H29" s="57">
        <v>21.368</v>
      </c>
      <c r="I29" s="57">
        <v>0</v>
      </c>
      <c r="J29" s="44">
        <f>L29+O29</f>
        <v>164.368</v>
      </c>
      <c r="K29" s="44">
        <v>0</v>
      </c>
      <c r="L29" s="44">
        <f>M29+N29</f>
        <v>143</v>
      </c>
      <c r="M29" s="44">
        <v>0</v>
      </c>
      <c r="N29" s="44">
        <v>143</v>
      </c>
      <c r="O29" s="44">
        <v>21.368</v>
      </c>
      <c r="P29" s="44">
        <v>0</v>
      </c>
      <c r="Q29" s="58" t="s">
        <v>67</v>
      </c>
    </row>
    <row r="30" spans="1:256" s="16" customFormat="1" ht="126" customHeight="1">
      <c r="A30" s="46" t="s">
        <v>68</v>
      </c>
      <c r="B30" s="47" t="s">
        <v>69</v>
      </c>
      <c r="C30" s="59">
        <f>C31+C36</f>
        <v>390</v>
      </c>
      <c r="D30" s="59">
        <f>D31+D36</f>
        <v>0</v>
      </c>
      <c r="E30" s="59">
        <f>E31+E36</f>
        <v>0</v>
      </c>
      <c r="F30" s="59">
        <f>F31+F36</f>
        <v>0</v>
      </c>
      <c r="G30" s="59">
        <f>G31+G36</f>
        <v>0</v>
      </c>
      <c r="H30" s="59">
        <f>H31+H36</f>
        <v>390</v>
      </c>
      <c r="I30" s="59">
        <f>I31+I36</f>
        <v>0</v>
      </c>
      <c r="J30" s="59">
        <f>J31+J36</f>
        <v>389.802</v>
      </c>
      <c r="K30" s="59">
        <f>K31+K36</f>
        <v>0</v>
      </c>
      <c r="L30" s="59">
        <f>L31+L36</f>
        <v>0</v>
      </c>
      <c r="M30" s="59">
        <f>M31+M36</f>
        <v>0</v>
      </c>
      <c r="N30" s="59">
        <f>N31+N36</f>
        <v>0</v>
      </c>
      <c r="O30" s="59">
        <f>O31+O36</f>
        <v>389.802</v>
      </c>
      <c r="P30" s="59">
        <f>P31+P36</f>
        <v>0</v>
      </c>
      <c r="Q30" s="49"/>
      <c r="IU30" s="17"/>
      <c r="IV30" s="17"/>
    </row>
    <row r="31" spans="1:17" s="54" customFormat="1" ht="63" customHeight="1">
      <c r="A31" s="60" t="s">
        <v>70</v>
      </c>
      <c r="B31" s="61" t="s">
        <v>71</v>
      </c>
      <c r="C31" s="11">
        <f>C32+C33+C35+C34</f>
        <v>210.71992</v>
      </c>
      <c r="D31" s="11">
        <f>D32+D33+D35+D34</f>
        <v>0</v>
      </c>
      <c r="E31" s="11">
        <f>E32+E33+E35+E34</f>
        <v>0</v>
      </c>
      <c r="F31" s="11">
        <f>F32+F33+F35+F34</f>
        <v>0</v>
      </c>
      <c r="G31" s="11">
        <f>G32+G33+G35+G34</f>
        <v>0</v>
      </c>
      <c r="H31" s="11">
        <f>H32+H33+H35+H34</f>
        <v>210.71992</v>
      </c>
      <c r="I31" s="11">
        <f>I32+I33+I35+I34</f>
        <v>0</v>
      </c>
      <c r="J31" s="11">
        <f>J32+J33+J35+J34</f>
        <v>210.71992</v>
      </c>
      <c r="K31" s="11">
        <f>K32+K33+K35+K34</f>
        <v>0</v>
      </c>
      <c r="L31" s="11">
        <f>L32+L33+L35+L34</f>
        <v>0</v>
      </c>
      <c r="M31" s="11">
        <f>M32+M33+M35+M34</f>
        <v>0</v>
      </c>
      <c r="N31" s="11">
        <f>N32+N33+N35+N34</f>
        <v>0</v>
      </c>
      <c r="O31" s="11">
        <f>O32+O33+O35+O34</f>
        <v>210.71992</v>
      </c>
      <c r="P31" s="11">
        <f>P32+P33+P35+P34</f>
        <v>0</v>
      </c>
      <c r="Q31" s="62"/>
    </row>
    <row r="32" spans="1:17" ht="136.5" customHeight="1">
      <c r="A32" s="63" t="s">
        <v>72</v>
      </c>
      <c r="B32" s="64" t="s">
        <v>73</v>
      </c>
      <c r="C32" s="65">
        <v>100</v>
      </c>
      <c r="D32" s="65">
        <v>0</v>
      </c>
      <c r="E32" s="65">
        <v>0</v>
      </c>
      <c r="F32" s="65">
        <v>0</v>
      </c>
      <c r="G32" s="65">
        <v>0</v>
      </c>
      <c r="H32" s="65">
        <v>100</v>
      </c>
      <c r="I32" s="65">
        <v>0</v>
      </c>
      <c r="J32" s="65">
        <f aca="true" t="shared" si="15" ref="J32:J33">H32</f>
        <v>100</v>
      </c>
      <c r="K32" s="65">
        <v>0</v>
      </c>
      <c r="L32" s="65">
        <v>0</v>
      </c>
      <c r="M32" s="65">
        <v>0</v>
      </c>
      <c r="N32" s="65">
        <v>0</v>
      </c>
      <c r="O32" s="65">
        <f aca="true" t="shared" si="16" ref="O32:O33">J32</f>
        <v>100</v>
      </c>
      <c r="P32" s="65">
        <v>0</v>
      </c>
      <c r="Q32" s="66" t="s">
        <v>74</v>
      </c>
    </row>
    <row r="33" spans="1:17" ht="31.5" customHeight="1">
      <c r="A33" s="63" t="s">
        <v>75</v>
      </c>
      <c r="B33" s="64" t="s">
        <v>76</v>
      </c>
      <c r="C33" s="67">
        <v>11.82385</v>
      </c>
      <c r="D33" s="65">
        <v>0</v>
      </c>
      <c r="E33" s="65">
        <v>0</v>
      </c>
      <c r="F33" s="65">
        <v>0</v>
      </c>
      <c r="G33" s="65">
        <v>0</v>
      </c>
      <c r="H33" s="67">
        <v>11.82385</v>
      </c>
      <c r="I33" s="65">
        <v>0</v>
      </c>
      <c r="J33" s="65">
        <f t="shared" si="15"/>
        <v>11.82385</v>
      </c>
      <c r="K33" s="65">
        <v>0</v>
      </c>
      <c r="L33" s="65">
        <v>0</v>
      </c>
      <c r="M33" s="65">
        <v>0</v>
      </c>
      <c r="N33" s="65">
        <v>0</v>
      </c>
      <c r="O33" s="65">
        <f t="shared" si="16"/>
        <v>11.82385</v>
      </c>
      <c r="P33" s="65">
        <v>0</v>
      </c>
      <c r="Q33" s="66" t="s">
        <v>77</v>
      </c>
    </row>
    <row r="34" spans="1:17" ht="97.5" customHeight="1">
      <c r="A34" s="63" t="s">
        <v>78</v>
      </c>
      <c r="B34" s="64" t="s">
        <v>79</v>
      </c>
      <c r="C34" s="67">
        <v>78.99</v>
      </c>
      <c r="D34" s="65">
        <v>0</v>
      </c>
      <c r="E34" s="65">
        <v>0</v>
      </c>
      <c r="F34" s="65">
        <v>0</v>
      </c>
      <c r="G34" s="65">
        <v>0</v>
      </c>
      <c r="H34" s="67">
        <v>78.99</v>
      </c>
      <c r="I34" s="65">
        <v>0</v>
      </c>
      <c r="J34" s="67">
        <v>78.99</v>
      </c>
      <c r="K34" s="65">
        <v>0</v>
      </c>
      <c r="L34" s="65">
        <v>0</v>
      </c>
      <c r="M34" s="65">
        <v>0</v>
      </c>
      <c r="N34" s="65">
        <v>0</v>
      </c>
      <c r="O34" s="67">
        <v>78.99</v>
      </c>
      <c r="P34" s="65">
        <v>0</v>
      </c>
      <c r="Q34" s="66" t="s">
        <v>80</v>
      </c>
    </row>
    <row r="35" spans="1:17" ht="126" customHeight="1">
      <c r="A35" s="63" t="s">
        <v>81</v>
      </c>
      <c r="B35" s="64" t="s">
        <v>82</v>
      </c>
      <c r="C35" s="67">
        <v>19.90607</v>
      </c>
      <c r="D35" s="65">
        <v>0</v>
      </c>
      <c r="E35" s="65">
        <v>0</v>
      </c>
      <c r="F35" s="65">
        <v>0</v>
      </c>
      <c r="G35" s="65">
        <v>0</v>
      </c>
      <c r="H35" s="67">
        <v>19.90607</v>
      </c>
      <c r="I35" s="65">
        <v>0</v>
      </c>
      <c r="J35" s="65">
        <f>H35</f>
        <v>19.90607</v>
      </c>
      <c r="K35" s="65">
        <v>0</v>
      </c>
      <c r="L35" s="65">
        <v>0</v>
      </c>
      <c r="M35" s="65">
        <v>0</v>
      </c>
      <c r="N35" s="65">
        <v>0</v>
      </c>
      <c r="O35" s="65">
        <f>J35</f>
        <v>19.90607</v>
      </c>
      <c r="P35" s="65">
        <v>0</v>
      </c>
      <c r="Q35" s="66" t="s">
        <v>83</v>
      </c>
    </row>
    <row r="36" spans="1:17" ht="94.5" customHeight="1">
      <c r="A36" s="60" t="s">
        <v>84</v>
      </c>
      <c r="B36" s="61" t="s">
        <v>85</v>
      </c>
      <c r="C36" s="11">
        <f>C37+C38</f>
        <v>179.28008</v>
      </c>
      <c r="D36" s="11">
        <f>D37+D38</f>
        <v>0</v>
      </c>
      <c r="E36" s="11">
        <f>E37+E38</f>
        <v>0</v>
      </c>
      <c r="F36" s="11">
        <f>F37+F38</f>
        <v>0</v>
      </c>
      <c r="G36" s="11">
        <f>G37+G38</f>
        <v>0</v>
      </c>
      <c r="H36" s="11">
        <f>H37+H38</f>
        <v>179.28008</v>
      </c>
      <c r="I36" s="11">
        <f>I37+I38</f>
        <v>0</v>
      </c>
      <c r="J36" s="11">
        <f>J37+J38</f>
        <v>179.08208</v>
      </c>
      <c r="K36" s="11">
        <f>K37+K38</f>
        <v>0</v>
      </c>
      <c r="L36" s="11">
        <f>L37+L38</f>
        <v>0</v>
      </c>
      <c r="M36" s="11">
        <f>M37+M38</f>
        <v>0</v>
      </c>
      <c r="N36" s="11">
        <f>N37+N38</f>
        <v>0</v>
      </c>
      <c r="O36" s="11">
        <f>O37+O38</f>
        <v>179.08208</v>
      </c>
      <c r="P36" s="11">
        <f>P37+P38</f>
        <v>0</v>
      </c>
      <c r="Q36" s="62"/>
    </row>
    <row r="37" spans="1:17" ht="47.25" customHeight="1">
      <c r="A37" s="63" t="s">
        <v>86</v>
      </c>
      <c r="B37" s="64" t="s">
        <v>87</v>
      </c>
      <c r="C37" s="68">
        <v>11.89054</v>
      </c>
      <c r="D37" s="65">
        <v>0</v>
      </c>
      <c r="E37" s="65">
        <v>0</v>
      </c>
      <c r="F37" s="65">
        <v>0</v>
      </c>
      <c r="G37" s="65">
        <v>0</v>
      </c>
      <c r="H37" s="68">
        <v>11.89054</v>
      </c>
      <c r="I37" s="65">
        <v>0</v>
      </c>
      <c r="J37" s="69">
        <f>H37</f>
        <v>11.89054</v>
      </c>
      <c r="K37" s="65">
        <v>0</v>
      </c>
      <c r="L37" s="65">
        <v>0</v>
      </c>
      <c r="M37" s="65">
        <v>0</v>
      </c>
      <c r="N37" s="65">
        <v>0</v>
      </c>
      <c r="O37" s="69">
        <f aca="true" t="shared" si="17" ref="O37:O38">J37</f>
        <v>11.89054</v>
      </c>
      <c r="P37" s="65">
        <v>0</v>
      </c>
      <c r="Q37" s="70" t="s">
        <v>88</v>
      </c>
    </row>
    <row r="38" spans="1:17" ht="78.75" customHeight="1">
      <c r="A38" s="63" t="s">
        <v>89</v>
      </c>
      <c r="B38" s="64" t="s">
        <v>90</v>
      </c>
      <c r="C38" s="68">
        <v>167.38954</v>
      </c>
      <c r="D38" s="65">
        <v>0</v>
      </c>
      <c r="E38" s="65">
        <v>0</v>
      </c>
      <c r="F38" s="65">
        <v>0</v>
      </c>
      <c r="G38" s="65">
        <v>0</v>
      </c>
      <c r="H38" s="68">
        <v>167.38954</v>
      </c>
      <c r="I38" s="65">
        <v>0</v>
      </c>
      <c r="J38" s="68">
        <v>167.19154</v>
      </c>
      <c r="K38" s="65">
        <v>0</v>
      </c>
      <c r="L38" s="65">
        <v>0</v>
      </c>
      <c r="M38" s="65">
        <v>0</v>
      </c>
      <c r="N38" s="65">
        <v>0</v>
      </c>
      <c r="O38" s="69">
        <f t="shared" si="17"/>
        <v>167.19154</v>
      </c>
      <c r="P38" s="65">
        <v>0</v>
      </c>
      <c r="Q38" s="70" t="s">
        <v>91</v>
      </c>
    </row>
    <row r="39" spans="1:256" s="16" customFormat="1" ht="63" customHeight="1">
      <c r="A39" s="71" t="s">
        <v>92</v>
      </c>
      <c r="B39" s="72" t="s">
        <v>93</v>
      </c>
      <c r="C39" s="59">
        <f>SUM(C40:C47)</f>
        <v>2930.2169999999996</v>
      </c>
      <c r="D39" s="59">
        <f>SUM(D40:D47)</f>
        <v>0</v>
      </c>
      <c r="E39" s="59">
        <f>SUM(E40:E47)</f>
        <v>0</v>
      </c>
      <c r="F39" s="59">
        <f>SUM(F40:F47)</f>
        <v>0</v>
      </c>
      <c r="G39" s="59">
        <f>SUM(G40:G47)</f>
        <v>0</v>
      </c>
      <c r="H39" s="59">
        <f>SUM(H40:H47)</f>
        <v>2930.2169999999996</v>
      </c>
      <c r="I39" s="59">
        <f>SUM(I40:I47)</f>
        <v>0</v>
      </c>
      <c r="J39" s="59">
        <f>SUM(J40:J47)</f>
        <v>2809.99462</v>
      </c>
      <c r="K39" s="59">
        <f>SUM(K40:K47)</f>
        <v>0</v>
      </c>
      <c r="L39" s="59">
        <f>SUM(L40:L47)</f>
        <v>0</v>
      </c>
      <c r="M39" s="59">
        <f>SUM(M40:M47)</f>
        <v>0</v>
      </c>
      <c r="N39" s="59">
        <f>SUM(N40:N47)</f>
        <v>0</v>
      </c>
      <c r="O39" s="59">
        <f>SUM(O40:O47)</f>
        <v>2809.99462</v>
      </c>
      <c r="P39" s="59">
        <f>SUM(P40:P47)</f>
        <v>0</v>
      </c>
      <c r="Q39" s="73"/>
      <c r="IU39" s="17"/>
      <c r="IV39" s="17"/>
    </row>
    <row r="40" spans="1:17" ht="47.25" customHeight="1">
      <c r="A40" s="63" t="s">
        <v>94</v>
      </c>
      <c r="B40" s="74" t="s">
        <v>95</v>
      </c>
      <c r="C40" s="65">
        <f aca="true" t="shared" si="18" ref="C40:C47">H40</f>
        <v>548.2964</v>
      </c>
      <c r="D40" s="65">
        <v>0</v>
      </c>
      <c r="E40" s="65">
        <v>0</v>
      </c>
      <c r="F40" s="65">
        <v>0</v>
      </c>
      <c r="G40" s="65">
        <v>0</v>
      </c>
      <c r="H40" s="65">
        <v>548.2964</v>
      </c>
      <c r="I40" s="65">
        <v>0</v>
      </c>
      <c r="J40" s="65">
        <f aca="true" t="shared" si="19" ref="J40:J47">O40</f>
        <v>469.8548</v>
      </c>
      <c r="K40" s="65">
        <v>0</v>
      </c>
      <c r="L40" s="65">
        <v>0</v>
      </c>
      <c r="M40" s="65">
        <v>0</v>
      </c>
      <c r="N40" s="65">
        <v>0</v>
      </c>
      <c r="O40" s="65">
        <v>469.8548</v>
      </c>
      <c r="P40" s="65">
        <v>0</v>
      </c>
      <c r="Q40" s="70" t="s">
        <v>96</v>
      </c>
    </row>
    <row r="41" spans="1:17" ht="47.25" customHeight="1">
      <c r="A41" s="63" t="s">
        <v>97</v>
      </c>
      <c r="B41" s="74" t="s">
        <v>98</v>
      </c>
      <c r="C41" s="65">
        <f t="shared" si="18"/>
        <v>716.679</v>
      </c>
      <c r="D41" s="65">
        <v>0</v>
      </c>
      <c r="E41" s="65">
        <v>0</v>
      </c>
      <c r="F41" s="65">
        <v>0</v>
      </c>
      <c r="G41" s="65">
        <v>0</v>
      </c>
      <c r="H41" s="65">
        <v>716.679</v>
      </c>
      <c r="I41" s="65">
        <v>0</v>
      </c>
      <c r="J41" s="65">
        <f t="shared" si="19"/>
        <v>716.679</v>
      </c>
      <c r="K41" s="65">
        <v>0</v>
      </c>
      <c r="L41" s="65">
        <v>0</v>
      </c>
      <c r="M41" s="65">
        <v>0</v>
      </c>
      <c r="N41" s="65">
        <v>0</v>
      </c>
      <c r="O41" s="65">
        <v>716.679</v>
      </c>
      <c r="P41" s="65">
        <v>0</v>
      </c>
      <c r="Q41" s="75" t="s">
        <v>99</v>
      </c>
    </row>
    <row r="42" spans="1:17" ht="63" customHeight="1">
      <c r="A42" s="63" t="s">
        <v>100</v>
      </c>
      <c r="B42" s="74" t="s">
        <v>101</v>
      </c>
      <c r="C42" s="65">
        <f t="shared" si="18"/>
        <v>369.22</v>
      </c>
      <c r="D42" s="65">
        <v>0</v>
      </c>
      <c r="E42" s="65">
        <v>0</v>
      </c>
      <c r="F42" s="65">
        <v>0</v>
      </c>
      <c r="G42" s="65">
        <v>0</v>
      </c>
      <c r="H42" s="65">
        <v>369.22</v>
      </c>
      <c r="I42" s="65">
        <v>0</v>
      </c>
      <c r="J42" s="65">
        <f t="shared" si="19"/>
        <v>369.22</v>
      </c>
      <c r="K42" s="65">
        <v>0</v>
      </c>
      <c r="L42" s="65">
        <v>0</v>
      </c>
      <c r="M42" s="65">
        <v>0</v>
      </c>
      <c r="N42" s="65">
        <v>0</v>
      </c>
      <c r="O42" s="65">
        <v>369.22</v>
      </c>
      <c r="P42" s="65">
        <v>0</v>
      </c>
      <c r="Q42" s="75" t="s">
        <v>102</v>
      </c>
    </row>
    <row r="43" spans="1:17" ht="63" customHeight="1">
      <c r="A43" s="63" t="s">
        <v>103</v>
      </c>
      <c r="B43" s="74" t="s">
        <v>104</v>
      </c>
      <c r="C43" s="65">
        <f t="shared" si="18"/>
        <v>377.84518</v>
      </c>
      <c r="D43" s="65">
        <v>0</v>
      </c>
      <c r="E43" s="65">
        <v>0</v>
      </c>
      <c r="F43" s="65">
        <v>0</v>
      </c>
      <c r="G43" s="65">
        <v>0</v>
      </c>
      <c r="H43" s="65">
        <v>377.84518</v>
      </c>
      <c r="I43" s="65">
        <v>0</v>
      </c>
      <c r="J43" s="65">
        <f t="shared" si="19"/>
        <v>377.84446</v>
      </c>
      <c r="K43" s="65">
        <v>0</v>
      </c>
      <c r="L43" s="65">
        <v>0</v>
      </c>
      <c r="M43" s="65">
        <v>0</v>
      </c>
      <c r="N43" s="65">
        <v>0</v>
      </c>
      <c r="O43" s="65">
        <v>377.84446</v>
      </c>
      <c r="P43" s="65">
        <v>0</v>
      </c>
      <c r="Q43" s="75" t="s">
        <v>105</v>
      </c>
    </row>
    <row r="44" spans="1:17" ht="47.25" customHeight="1">
      <c r="A44" s="63" t="s">
        <v>106</v>
      </c>
      <c r="B44" s="74" t="s">
        <v>107</v>
      </c>
      <c r="C44" s="65">
        <f t="shared" si="18"/>
        <v>244.8</v>
      </c>
      <c r="D44" s="65">
        <v>0</v>
      </c>
      <c r="E44" s="65">
        <v>0</v>
      </c>
      <c r="F44" s="65">
        <v>0</v>
      </c>
      <c r="G44" s="65">
        <v>0</v>
      </c>
      <c r="H44" s="65">
        <v>244.8</v>
      </c>
      <c r="I44" s="65">
        <v>0</v>
      </c>
      <c r="J44" s="65">
        <f t="shared" si="19"/>
        <v>244.8</v>
      </c>
      <c r="K44" s="65">
        <v>0</v>
      </c>
      <c r="L44" s="65">
        <v>0</v>
      </c>
      <c r="M44" s="65">
        <v>0</v>
      </c>
      <c r="N44" s="65">
        <v>0</v>
      </c>
      <c r="O44" s="65">
        <v>244.8</v>
      </c>
      <c r="P44" s="65">
        <v>0</v>
      </c>
      <c r="Q44" s="70" t="s">
        <v>108</v>
      </c>
    </row>
    <row r="45" spans="1:17" ht="47.25" customHeight="1">
      <c r="A45" s="63" t="s">
        <v>109</v>
      </c>
      <c r="B45" s="74" t="s">
        <v>110</v>
      </c>
      <c r="C45" s="76">
        <f t="shared" si="18"/>
        <v>345.63732</v>
      </c>
      <c r="D45" s="76">
        <v>0</v>
      </c>
      <c r="E45" s="76">
        <v>0</v>
      </c>
      <c r="F45" s="76">
        <v>0</v>
      </c>
      <c r="G45" s="76">
        <v>0</v>
      </c>
      <c r="H45" s="76">
        <v>345.63732</v>
      </c>
      <c r="I45" s="76">
        <v>0</v>
      </c>
      <c r="J45" s="76">
        <f t="shared" si="19"/>
        <v>319.41737</v>
      </c>
      <c r="K45" s="76">
        <v>0</v>
      </c>
      <c r="L45" s="76">
        <v>0</v>
      </c>
      <c r="M45" s="76">
        <v>0</v>
      </c>
      <c r="N45" s="76">
        <v>0</v>
      </c>
      <c r="O45" s="76">
        <v>319.41737</v>
      </c>
      <c r="P45" s="76">
        <v>0</v>
      </c>
      <c r="Q45" s="75" t="s">
        <v>111</v>
      </c>
    </row>
    <row r="46" spans="1:17" ht="31.5" customHeight="1">
      <c r="A46" s="63" t="s">
        <v>112</v>
      </c>
      <c r="B46" s="74" t="s">
        <v>113</v>
      </c>
      <c r="C46" s="76">
        <f t="shared" si="18"/>
        <v>225.54</v>
      </c>
      <c r="D46" s="76">
        <v>0</v>
      </c>
      <c r="E46" s="76">
        <v>0</v>
      </c>
      <c r="F46" s="76">
        <v>0</v>
      </c>
      <c r="G46" s="76">
        <v>0</v>
      </c>
      <c r="H46" s="76">
        <v>225.54</v>
      </c>
      <c r="I46" s="76">
        <v>0</v>
      </c>
      <c r="J46" s="76">
        <f t="shared" si="19"/>
        <v>209.97989</v>
      </c>
      <c r="K46" s="76">
        <v>0</v>
      </c>
      <c r="L46" s="76">
        <v>0</v>
      </c>
      <c r="M46" s="76">
        <v>0</v>
      </c>
      <c r="N46" s="76">
        <v>0</v>
      </c>
      <c r="O46" s="76">
        <v>209.97989</v>
      </c>
      <c r="P46" s="76">
        <v>0</v>
      </c>
      <c r="Q46" s="75" t="s">
        <v>114</v>
      </c>
    </row>
    <row r="47" spans="1:17" ht="94.5" customHeight="1">
      <c r="A47" s="63" t="s">
        <v>115</v>
      </c>
      <c r="B47" s="74" t="s">
        <v>116</v>
      </c>
      <c r="C47" s="76">
        <f t="shared" si="18"/>
        <v>102.1991</v>
      </c>
      <c r="D47" s="76">
        <v>0</v>
      </c>
      <c r="E47" s="76">
        <v>0</v>
      </c>
      <c r="F47" s="76">
        <v>0</v>
      </c>
      <c r="G47" s="76">
        <v>0</v>
      </c>
      <c r="H47" s="76">
        <v>102.1991</v>
      </c>
      <c r="I47" s="76">
        <v>0</v>
      </c>
      <c r="J47" s="76">
        <f t="shared" si="19"/>
        <v>102.1991</v>
      </c>
      <c r="K47" s="76">
        <v>0</v>
      </c>
      <c r="L47" s="76">
        <v>0</v>
      </c>
      <c r="M47" s="76">
        <v>0</v>
      </c>
      <c r="N47" s="76">
        <v>0</v>
      </c>
      <c r="O47" s="76">
        <v>102.1991</v>
      </c>
      <c r="P47" s="76">
        <v>0</v>
      </c>
      <c r="Q47" s="75" t="s">
        <v>117</v>
      </c>
    </row>
    <row r="48" spans="1:256" s="16" customFormat="1" ht="141.75" customHeight="1">
      <c r="A48" s="46" t="s">
        <v>118</v>
      </c>
      <c r="B48" s="77" t="s">
        <v>119</v>
      </c>
      <c r="C48" s="59">
        <f>C49+C77</f>
        <v>18490.16814</v>
      </c>
      <c r="D48" s="59">
        <f>D49+D77</f>
        <v>0</v>
      </c>
      <c r="E48" s="59">
        <f>E49+E77</f>
        <v>0</v>
      </c>
      <c r="F48" s="59">
        <f>F49+F77</f>
        <v>0</v>
      </c>
      <c r="G48" s="59">
        <f>G49+G77</f>
        <v>0</v>
      </c>
      <c r="H48" s="59">
        <f>H49+H77</f>
        <v>18490.16814</v>
      </c>
      <c r="I48" s="59">
        <f>I49+I77</f>
        <v>0</v>
      </c>
      <c r="J48" s="59">
        <f>J49+J77</f>
        <v>18395.47063</v>
      </c>
      <c r="K48" s="59">
        <f>K49+K77</f>
        <v>0</v>
      </c>
      <c r="L48" s="59">
        <f>L49+L77</f>
        <v>0</v>
      </c>
      <c r="M48" s="59">
        <f>M49+M77</f>
        <v>0</v>
      </c>
      <c r="N48" s="59">
        <f>N49+N77</f>
        <v>0</v>
      </c>
      <c r="O48" s="59">
        <f>O49+O77</f>
        <v>18395.47063</v>
      </c>
      <c r="P48" s="59">
        <f>P49+P77</f>
        <v>0</v>
      </c>
      <c r="Q48" s="73"/>
      <c r="IU48" s="17"/>
      <c r="IV48" s="17"/>
    </row>
    <row r="49" spans="1:17" ht="110.25" customHeight="1">
      <c r="A49" s="10" t="s">
        <v>120</v>
      </c>
      <c r="B49" s="78" t="s">
        <v>121</v>
      </c>
      <c r="C49" s="11">
        <f>C50+C52+C62</f>
        <v>17271.00906</v>
      </c>
      <c r="D49" s="11">
        <f>D50+D52+D62</f>
        <v>0</v>
      </c>
      <c r="E49" s="11">
        <f>E50+E52+E62</f>
        <v>0</v>
      </c>
      <c r="F49" s="11">
        <f>F50+F52+F62</f>
        <v>0</v>
      </c>
      <c r="G49" s="11">
        <f>G50+G52+G62</f>
        <v>0</v>
      </c>
      <c r="H49" s="11">
        <f>H50+H52+H62</f>
        <v>17271.00906</v>
      </c>
      <c r="I49" s="11">
        <f>I50+I52+I62</f>
        <v>0</v>
      </c>
      <c r="J49" s="11">
        <f>J50+J52+J62</f>
        <v>17215.91155</v>
      </c>
      <c r="K49" s="11">
        <f>K50+K52+K62</f>
        <v>0</v>
      </c>
      <c r="L49" s="11">
        <f>L50+L52+L62</f>
        <v>0</v>
      </c>
      <c r="M49" s="11">
        <f>M50+M52+M62</f>
        <v>0</v>
      </c>
      <c r="N49" s="11">
        <f>N50+N52+N62</f>
        <v>0</v>
      </c>
      <c r="O49" s="11">
        <f>O50+O52+O62</f>
        <v>17215.91155</v>
      </c>
      <c r="P49" s="11">
        <f>P50+P52+P62</f>
        <v>0</v>
      </c>
      <c r="Q49" s="62"/>
    </row>
    <row r="50" spans="1:17" ht="78.75" customHeight="1">
      <c r="A50" s="10" t="s">
        <v>122</v>
      </c>
      <c r="B50" s="78" t="s">
        <v>123</v>
      </c>
      <c r="C50" s="11">
        <f>SUM(C51:C51)</f>
        <v>11.4</v>
      </c>
      <c r="D50" s="11">
        <f>SUM(D51:D51)</f>
        <v>0</v>
      </c>
      <c r="E50" s="11">
        <f>SUM(E51:E51)</f>
        <v>0</v>
      </c>
      <c r="F50" s="11">
        <f>SUM(F51:F51)</f>
        <v>0</v>
      </c>
      <c r="G50" s="11">
        <f>SUM(G51:G51)</f>
        <v>0</v>
      </c>
      <c r="H50" s="11">
        <f>SUM(H51:H51)</f>
        <v>11.4</v>
      </c>
      <c r="I50" s="11">
        <f>SUM(I51:I51)</f>
        <v>0</v>
      </c>
      <c r="J50" s="11">
        <f>J51</f>
        <v>11.4</v>
      </c>
      <c r="K50" s="11">
        <f>K51</f>
        <v>0</v>
      </c>
      <c r="L50" s="11">
        <f>L51</f>
        <v>0</v>
      </c>
      <c r="M50" s="11">
        <f>M51</f>
        <v>0</v>
      </c>
      <c r="N50" s="11">
        <f>N51</f>
        <v>0</v>
      </c>
      <c r="O50" s="11">
        <f>O51</f>
        <v>11.4</v>
      </c>
      <c r="P50" s="11">
        <f>P51</f>
        <v>0</v>
      </c>
      <c r="Q50" s="62"/>
    </row>
    <row r="51" spans="1:17" ht="63" customHeight="1">
      <c r="A51" s="79" t="s">
        <v>124</v>
      </c>
      <c r="B51" s="66" t="s">
        <v>125</v>
      </c>
      <c r="C51" s="80">
        <v>11.4</v>
      </c>
      <c r="D51" s="80">
        <v>0</v>
      </c>
      <c r="E51" s="80">
        <v>0</v>
      </c>
      <c r="F51" s="80">
        <v>0</v>
      </c>
      <c r="G51" s="80">
        <v>0</v>
      </c>
      <c r="H51" s="80">
        <v>11.4</v>
      </c>
      <c r="I51" s="80">
        <v>0</v>
      </c>
      <c r="J51" s="80">
        <v>11.4</v>
      </c>
      <c r="K51" s="80">
        <v>0</v>
      </c>
      <c r="L51" s="80">
        <v>0</v>
      </c>
      <c r="M51" s="80">
        <v>0</v>
      </c>
      <c r="N51" s="80">
        <v>0</v>
      </c>
      <c r="O51" s="80">
        <v>11.4</v>
      </c>
      <c r="P51" s="80">
        <v>0</v>
      </c>
      <c r="Q51" s="66" t="s">
        <v>126</v>
      </c>
    </row>
    <row r="52" spans="1:256" s="54" customFormat="1" ht="47.25" customHeight="1">
      <c r="A52" s="81" t="s">
        <v>127</v>
      </c>
      <c r="B52" s="82" t="s">
        <v>128</v>
      </c>
      <c r="C52" s="11">
        <f>SUM(C53:C61)</f>
        <v>13893.359930000002</v>
      </c>
      <c r="D52" s="11">
        <f>SUM(D53:D61)</f>
        <v>0</v>
      </c>
      <c r="E52" s="11">
        <f>SUM(E53:E61)</f>
        <v>0</v>
      </c>
      <c r="F52" s="11">
        <f>SUM(F53:F61)</f>
        <v>0</v>
      </c>
      <c r="G52" s="11">
        <f>SUM(G53:G61)</f>
        <v>0</v>
      </c>
      <c r="H52" s="11">
        <f>SUM(H53:H61)</f>
        <v>13893.359930000002</v>
      </c>
      <c r="I52" s="11">
        <f>SUM(I53:I61)</f>
        <v>0</v>
      </c>
      <c r="J52" s="11">
        <f>SUM(J53:J61)</f>
        <v>13843.241030000001</v>
      </c>
      <c r="K52" s="11">
        <f>SUM(K53:K61)</f>
        <v>0</v>
      </c>
      <c r="L52" s="11">
        <f>SUM(L53:L61)</f>
        <v>0</v>
      </c>
      <c r="M52" s="11">
        <f>SUM(M53:M61)</f>
        <v>0</v>
      </c>
      <c r="N52" s="11">
        <f>SUM(N53:N61)</f>
        <v>0</v>
      </c>
      <c r="O52" s="11">
        <f>SUM(O53:O61)</f>
        <v>13843.241030000001</v>
      </c>
      <c r="P52" s="11">
        <f>SUM(P53:P61)</f>
        <v>0</v>
      </c>
      <c r="Q52" s="62"/>
      <c r="IU52" s="83"/>
      <c r="IV52" s="83"/>
    </row>
    <row r="53" spans="1:17" ht="94.5" customHeight="1">
      <c r="A53" s="79" t="s">
        <v>129</v>
      </c>
      <c r="B53" s="66" t="s">
        <v>130</v>
      </c>
      <c r="C53" s="80">
        <v>3000</v>
      </c>
      <c r="D53" s="80">
        <v>0</v>
      </c>
      <c r="E53" s="80">
        <v>0</v>
      </c>
      <c r="F53" s="80">
        <v>0</v>
      </c>
      <c r="G53" s="80">
        <v>0</v>
      </c>
      <c r="H53" s="80">
        <v>3000</v>
      </c>
      <c r="I53" s="80">
        <v>0</v>
      </c>
      <c r="J53" s="80">
        <v>3000</v>
      </c>
      <c r="K53" s="80">
        <v>0</v>
      </c>
      <c r="L53" s="80">
        <v>0</v>
      </c>
      <c r="M53" s="80">
        <v>0</v>
      </c>
      <c r="N53" s="80">
        <v>0</v>
      </c>
      <c r="O53" s="80">
        <v>3000</v>
      </c>
      <c r="P53" s="80">
        <v>0</v>
      </c>
      <c r="Q53" s="66" t="s">
        <v>131</v>
      </c>
    </row>
    <row r="54" spans="1:17" ht="101.25" customHeight="1">
      <c r="A54" s="79" t="s">
        <v>132</v>
      </c>
      <c r="B54" s="66" t="s">
        <v>133</v>
      </c>
      <c r="C54" s="80">
        <v>6796.5546</v>
      </c>
      <c r="D54" s="80">
        <v>0</v>
      </c>
      <c r="E54" s="80">
        <v>0</v>
      </c>
      <c r="F54" s="80">
        <v>0</v>
      </c>
      <c r="G54" s="80">
        <v>0</v>
      </c>
      <c r="H54" s="80">
        <v>6796.5546</v>
      </c>
      <c r="I54" s="80">
        <v>0</v>
      </c>
      <c r="J54" s="80">
        <v>6796.5546</v>
      </c>
      <c r="K54" s="80">
        <v>0</v>
      </c>
      <c r="L54" s="80">
        <v>0</v>
      </c>
      <c r="M54" s="80">
        <v>0</v>
      </c>
      <c r="N54" s="80">
        <v>0</v>
      </c>
      <c r="O54" s="80">
        <v>6796.5546</v>
      </c>
      <c r="P54" s="80">
        <v>0</v>
      </c>
      <c r="Q54" s="84" t="s">
        <v>134</v>
      </c>
    </row>
    <row r="55" spans="1:17" ht="90.75" customHeight="1">
      <c r="A55" s="79" t="s">
        <v>135</v>
      </c>
      <c r="B55" s="66" t="s">
        <v>136</v>
      </c>
      <c r="C55" s="80">
        <v>3015.92019</v>
      </c>
      <c r="D55" s="80">
        <v>0</v>
      </c>
      <c r="E55" s="80">
        <v>0</v>
      </c>
      <c r="F55" s="80">
        <v>0</v>
      </c>
      <c r="G55" s="80">
        <v>0</v>
      </c>
      <c r="H55" s="80">
        <v>3015.92019</v>
      </c>
      <c r="I55" s="80">
        <v>0</v>
      </c>
      <c r="J55" s="80">
        <v>2989.03174</v>
      </c>
      <c r="K55" s="80">
        <v>0</v>
      </c>
      <c r="L55" s="80">
        <v>0</v>
      </c>
      <c r="M55" s="80">
        <v>0</v>
      </c>
      <c r="N55" s="80">
        <v>0</v>
      </c>
      <c r="O55" s="80">
        <v>2989.03174</v>
      </c>
      <c r="P55" s="80">
        <v>0</v>
      </c>
      <c r="Q55" s="85" t="s">
        <v>137</v>
      </c>
    </row>
    <row r="56" spans="1:17" ht="66" customHeight="1">
      <c r="A56" s="79" t="s">
        <v>138</v>
      </c>
      <c r="B56" s="66" t="s">
        <v>139</v>
      </c>
      <c r="C56" s="86">
        <v>908.94179</v>
      </c>
      <c r="D56" s="86">
        <v>0</v>
      </c>
      <c r="E56" s="86">
        <v>0</v>
      </c>
      <c r="F56" s="86">
        <v>0</v>
      </c>
      <c r="G56" s="86">
        <v>0</v>
      </c>
      <c r="H56" s="86">
        <v>908.94179</v>
      </c>
      <c r="I56" s="86">
        <v>0</v>
      </c>
      <c r="J56" s="86">
        <v>900.82111</v>
      </c>
      <c r="K56" s="86">
        <v>0</v>
      </c>
      <c r="L56" s="86">
        <v>0</v>
      </c>
      <c r="M56" s="86">
        <v>0</v>
      </c>
      <c r="N56" s="86">
        <v>0</v>
      </c>
      <c r="O56" s="86">
        <v>900.82111</v>
      </c>
      <c r="P56" s="86">
        <v>0</v>
      </c>
      <c r="Q56" s="84" t="s">
        <v>137</v>
      </c>
    </row>
    <row r="57" spans="1:17" ht="54" customHeight="1">
      <c r="A57" s="79" t="s">
        <v>140</v>
      </c>
      <c r="B57" s="66" t="s">
        <v>141</v>
      </c>
      <c r="C57" s="86">
        <v>128.56235</v>
      </c>
      <c r="D57" s="86">
        <v>0</v>
      </c>
      <c r="E57" s="86">
        <v>0</v>
      </c>
      <c r="F57" s="86">
        <v>0</v>
      </c>
      <c r="G57" s="86">
        <v>0</v>
      </c>
      <c r="H57" s="86">
        <v>128.56235</v>
      </c>
      <c r="I57" s="86">
        <v>0</v>
      </c>
      <c r="J57" s="86">
        <v>113.45258</v>
      </c>
      <c r="K57" s="86">
        <v>0</v>
      </c>
      <c r="L57" s="86">
        <v>0</v>
      </c>
      <c r="M57" s="86">
        <v>0</v>
      </c>
      <c r="N57" s="86">
        <v>0</v>
      </c>
      <c r="O57" s="86">
        <v>113.45258</v>
      </c>
      <c r="P57" s="86">
        <v>0</v>
      </c>
      <c r="Q57" s="84" t="s">
        <v>137</v>
      </c>
    </row>
    <row r="58" spans="1:17" ht="63.75" customHeight="1">
      <c r="A58" s="79" t="s">
        <v>142</v>
      </c>
      <c r="B58" s="66" t="s">
        <v>143</v>
      </c>
      <c r="C58" s="86">
        <v>9.94</v>
      </c>
      <c r="D58" s="86">
        <v>0</v>
      </c>
      <c r="E58" s="86">
        <v>0</v>
      </c>
      <c r="F58" s="86">
        <v>0</v>
      </c>
      <c r="G58" s="86">
        <v>0</v>
      </c>
      <c r="H58" s="86">
        <v>9.94</v>
      </c>
      <c r="I58" s="86">
        <v>0</v>
      </c>
      <c r="J58" s="86">
        <v>9.94</v>
      </c>
      <c r="K58" s="86">
        <v>0</v>
      </c>
      <c r="L58" s="86">
        <v>0</v>
      </c>
      <c r="M58" s="86">
        <v>0</v>
      </c>
      <c r="N58" s="86">
        <v>0</v>
      </c>
      <c r="O58" s="86">
        <v>9.94</v>
      </c>
      <c r="P58" s="86">
        <v>0</v>
      </c>
      <c r="Q58" s="84" t="s">
        <v>137</v>
      </c>
    </row>
    <row r="59" spans="1:17" ht="54" customHeight="1">
      <c r="A59" s="79" t="s">
        <v>144</v>
      </c>
      <c r="B59" s="66" t="s">
        <v>145</v>
      </c>
      <c r="C59" s="86">
        <v>7.591</v>
      </c>
      <c r="D59" s="86">
        <v>0</v>
      </c>
      <c r="E59" s="86">
        <v>0</v>
      </c>
      <c r="F59" s="86">
        <v>0</v>
      </c>
      <c r="G59" s="86">
        <v>0</v>
      </c>
      <c r="H59" s="86">
        <v>7.591</v>
      </c>
      <c r="I59" s="86">
        <v>0</v>
      </c>
      <c r="J59" s="86">
        <v>7.591</v>
      </c>
      <c r="K59" s="86">
        <v>0</v>
      </c>
      <c r="L59" s="86">
        <v>0</v>
      </c>
      <c r="M59" s="86">
        <v>0</v>
      </c>
      <c r="N59" s="86">
        <v>0</v>
      </c>
      <c r="O59" s="86">
        <v>7.591</v>
      </c>
      <c r="P59" s="86">
        <v>0</v>
      </c>
      <c r="Q59" s="84" t="s">
        <v>137</v>
      </c>
    </row>
    <row r="60" spans="1:17" ht="48.75" customHeight="1">
      <c r="A60" s="79" t="s">
        <v>146</v>
      </c>
      <c r="B60" s="66" t="s">
        <v>147</v>
      </c>
      <c r="C60" s="86">
        <v>6.84</v>
      </c>
      <c r="D60" s="86">
        <v>0</v>
      </c>
      <c r="E60" s="86">
        <v>0</v>
      </c>
      <c r="F60" s="86">
        <v>0</v>
      </c>
      <c r="G60" s="86">
        <v>0</v>
      </c>
      <c r="H60" s="86">
        <v>6.84</v>
      </c>
      <c r="I60" s="86">
        <v>0</v>
      </c>
      <c r="J60" s="87">
        <v>6.84</v>
      </c>
      <c r="K60" s="86">
        <v>0</v>
      </c>
      <c r="L60" s="86">
        <v>0</v>
      </c>
      <c r="M60" s="86">
        <v>0</v>
      </c>
      <c r="N60" s="86">
        <v>0</v>
      </c>
      <c r="O60" s="87">
        <v>6.84</v>
      </c>
      <c r="P60" s="86">
        <v>0</v>
      </c>
      <c r="Q60" s="84" t="s">
        <v>137</v>
      </c>
    </row>
    <row r="61" spans="1:17" ht="55.5" customHeight="1">
      <c r="A61" s="79" t="s">
        <v>148</v>
      </c>
      <c r="B61" s="66" t="s">
        <v>149</v>
      </c>
      <c r="C61" s="87">
        <v>19.01</v>
      </c>
      <c r="D61" s="86">
        <v>0</v>
      </c>
      <c r="E61" s="86">
        <v>0</v>
      </c>
      <c r="F61" s="86">
        <v>0</v>
      </c>
      <c r="G61" s="86">
        <v>0</v>
      </c>
      <c r="H61" s="87">
        <v>19.01</v>
      </c>
      <c r="I61" s="86">
        <v>0</v>
      </c>
      <c r="J61" s="87">
        <v>19.01</v>
      </c>
      <c r="K61" s="86">
        <v>0</v>
      </c>
      <c r="L61" s="86">
        <v>0</v>
      </c>
      <c r="M61" s="86">
        <v>0</v>
      </c>
      <c r="N61" s="86">
        <v>0</v>
      </c>
      <c r="O61" s="87">
        <v>19.01</v>
      </c>
      <c r="P61" s="86">
        <v>0</v>
      </c>
      <c r="Q61" s="84" t="s">
        <v>137</v>
      </c>
    </row>
    <row r="62" spans="1:256" s="54" customFormat="1" ht="31.5" customHeight="1">
      <c r="A62" s="81" t="s">
        <v>150</v>
      </c>
      <c r="B62" s="82" t="s">
        <v>151</v>
      </c>
      <c r="C62" s="11">
        <f>C63+C64+C65+C66+C69+C73</f>
        <v>3366.2491299999997</v>
      </c>
      <c r="D62" s="11">
        <f>D63+D64+D65+D66+D69+D73</f>
        <v>0</v>
      </c>
      <c r="E62" s="11">
        <f>E63+E64+E65+E66+E69+E73</f>
        <v>0</v>
      </c>
      <c r="F62" s="11">
        <f>F63+F64+F65+F66+F69+F73</f>
        <v>0</v>
      </c>
      <c r="G62" s="11">
        <f>G63+G64+G65+G66+G69+G73</f>
        <v>0</v>
      </c>
      <c r="H62" s="11">
        <f>H63+H64+H65+H66+H69+H73</f>
        <v>3366.2491299999997</v>
      </c>
      <c r="I62" s="11">
        <f>I63+I64+I65+I66+I69+I73</f>
        <v>0</v>
      </c>
      <c r="J62" s="11">
        <f>J63+J64+J65+J66+J69+J73</f>
        <v>3361.27052</v>
      </c>
      <c r="K62" s="11">
        <f>K63+K64+K65+K66+K69+K73</f>
        <v>0</v>
      </c>
      <c r="L62" s="11">
        <f>L63+L64+L65+L66+L69+L73</f>
        <v>0</v>
      </c>
      <c r="M62" s="11">
        <f>M63+M64+M65+M66+M69+M73</f>
        <v>0</v>
      </c>
      <c r="N62" s="11">
        <f>N63+N64+N65+N66+N69+N73</f>
        <v>0</v>
      </c>
      <c r="O62" s="11">
        <f>O63+O64+O65+O66+O69+O73</f>
        <v>3361.27052</v>
      </c>
      <c r="P62" s="11">
        <f>P63+P64+P65+P66+P69+P73</f>
        <v>0</v>
      </c>
      <c r="Q62" s="62"/>
      <c r="IU62" s="83"/>
      <c r="IV62" s="83"/>
    </row>
    <row r="63" spans="1:17" ht="31.5" customHeight="1">
      <c r="A63" s="79" t="s">
        <v>152</v>
      </c>
      <c r="B63" s="66" t="s">
        <v>153</v>
      </c>
      <c r="C63" s="86">
        <v>2186.9826</v>
      </c>
      <c r="D63" s="86">
        <v>0</v>
      </c>
      <c r="E63" s="86">
        <v>0</v>
      </c>
      <c r="F63" s="86">
        <v>0</v>
      </c>
      <c r="G63" s="86">
        <v>0</v>
      </c>
      <c r="H63" s="86">
        <v>2186.9826</v>
      </c>
      <c r="I63" s="86">
        <v>0</v>
      </c>
      <c r="J63" s="86">
        <v>2186.9826</v>
      </c>
      <c r="K63" s="86">
        <v>0</v>
      </c>
      <c r="L63" s="86">
        <v>0</v>
      </c>
      <c r="M63" s="86">
        <v>0</v>
      </c>
      <c r="N63" s="86">
        <v>0</v>
      </c>
      <c r="O63" s="86">
        <v>2186.9826</v>
      </c>
      <c r="P63" s="86">
        <v>0</v>
      </c>
      <c r="Q63" s="66" t="s">
        <v>154</v>
      </c>
    </row>
    <row r="64" spans="1:17" ht="47.25" customHeight="1">
      <c r="A64" s="79" t="s">
        <v>155</v>
      </c>
      <c r="B64" s="66" t="s">
        <v>156</v>
      </c>
      <c r="C64" s="86">
        <v>653.36653</v>
      </c>
      <c r="D64" s="86">
        <v>0</v>
      </c>
      <c r="E64" s="86">
        <v>0</v>
      </c>
      <c r="F64" s="86">
        <v>0</v>
      </c>
      <c r="G64" s="86">
        <v>0</v>
      </c>
      <c r="H64" s="86">
        <v>653.36653</v>
      </c>
      <c r="I64" s="86">
        <v>0</v>
      </c>
      <c r="J64" s="86">
        <v>653.36641</v>
      </c>
      <c r="K64" s="86">
        <v>0</v>
      </c>
      <c r="L64" s="86">
        <v>0</v>
      </c>
      <c r="M64" s="86">
        <v>0</v>
      </c>
      <c r="N64" s="86">
        <v>0</v>
      </c>
      <c r="O64" s="86">
        <v>653.36641</v>
      </c>
      <c r="P64" s="86">
        <v>0</v>
      </c>
      <c r="Q64" s="66" t="s">
        <v>157</v>
      </c>
    </row>
    <row r="65" spans="1:17" ht="47.25" customHeight="1">
      <c r="A65" s="79" t="s">
        <v>158</v>
      </c>
      <c r="B65" s="66" t="s">
        <v>159</v>
      </c>
      <c r="C65" s="88">
        <v>118.59044</v>
      </c>
      <c r="D65" s="86">
        <v>0</v>
      </c>
      <c r="E65" s="86">
        <v>0</v>
      </c>
      <c r="F65" s="86">
        <v>0</v>
      </c>
      <c r="G65" s="86">
        <v>0</v>
      </c>
      <c r="H65" s="86">
        <v>118.59044</v>
      </c>
      <c r="I65" s="86">
        <v>0</v>
      </c>
      <c r="J65" s="86">
        <v>113.61195</v>
      </c>
      <c r="K65" s="86">
        <v>0</v>
      </c>
      <c r="L65" s="86">
        <v>0</v>
      </c>
      <c r="M65" s="86">
        <v>0</v>
      </c>
      <c r="N65" s="86">
        <v>0</v>
      </c>
      <c r="O65" s="86">
        <v>113.61195</v>
      </c>
      <c r="P65" s="86">
        <v>0</v>
      </c>
      <c r="Q65" s="66" t="s">
        <v>160</v>
      </c>
    </row>
    <row r="66" spans="1:17" ht="47.25" customHeight="1">
      <c r="A66" s="79" t="s">
        <v>161</v>
      </c>
      <c r="B66" s="66" t="s">
        <v>162</v>
      </c>
      <c r="C66" s="86">
        <f>C67+C68</f>
        <v>189.62279999999998</v>
      </c>
      <c r="D66" s="86">
        <f>D67+D68</f>
        <v>0</v>
      </c>
      <c r="E66" s="86">
        <f>E67+E68</f>
        <v>0</v>
      </c>
      <c r="F66" s="86">
        <f>F67+F68</f>
        <v>0</v>
      </c>
      <c r="G66" s="86">
        <f>G67+G68</f>
        <v>0</v>
      </c>
      <c r="H66" s="86">
        <f>H67+H68</f>
        <v>189.62279999999998</v>
      </c>
      <c r="I66" s="86">
        <f>I67+I68</f>
        <v>0</v>
      </c>
      <c r="J66" s="86">
        <f>J67+J68</f>
        <v>189.62279999999998</v>
      </c>
      <c r="K66" s="86">
        <f>K67+K68</f>
        <v>0</v>
      </c>
      <c r="L66" s="86">
        <f>L67+L68</f>
        <v>0</v>
      </c>
      <c r="M66" s="86">
        <f>M67+M68</f>
        <v>0</v>
      </c>
      <c r="N66" s="86">
        <f>N67+N68</f>
        <v>0</v>
      </c>
      <c r="O66" s="86">
        <f>O67+O68</f>
        <v>189.62279999999998</v>
      </c>
      <c r="P66" s="86">
        <f>P67+P68</f>
        <v>0</v>
      </c>
      <c r="Q66" s="66" t="s">
        <v>154</v>
      </c>
    </row>
    <row r="67" spans="1:17" ht="47.25" customHeight="1">
      <c r="A67" s="79" t="s">
        <v>163</v>
      </c>
      <c r="B67" s="66" t="s">
        <v>164</v>
      </c>
      <c r="C67" s="86">
        <v>162.98808</v>
      </c>
      <c r="D67" s="86">
        <v>0</v>
      </c>
      <c r="E67" s="86">
        <v>0</v>
      </c>
      <c r="F67" s="86">
        <v>0</v>
      </c>
      <c r="G67" s="86">
        <v>0</v>
      </c>
      <c r="H67" s="86">
        <v>162.98808</v>
      </c>
      <c r="I67" s="86">
        <v>0</v>
      </c>
      <c r="J67" s="86">
        <v>162.98808</v>
      </c>
      <c r="K67" s="86">
        <v>0</v>
      </c>
      <c r="L67" s="86">
        <v>0</v>
      </c>
      <c r="M67" s="86">
        <v>0</v>
      </c>
      <c r="N67" s="86">
        <v>0</v>
      </c>
      <c r="O67" s="86">
        <v>162.98808</v>
      </c>
      <c r="P67" s="86">
        <v>0</v>
      </c>
      <c r="Q67" s="66" t="s">
        <v>165</v>
      </c>
    </row>
    <row r="68" spans="1:17" ht="52.5" customHeight="1">
      <c r="A68" s="79" t="s">
        <v>163</v>
      </c>
      <c r="B68" s="66" t="s">
        <v>166</v>
      </c>
      <c r="C68" s="86">
        <v>26.63472</v>
      </c>
      <c r="D68" s="86">
        <v>0</v>
      </c>
      <c r="E68" s="86">
        <v>0</v>
      </c>
      <c r="F68" s="86">
        <v>0</v>
      </c>
      <c r="G68" s="86">
        <v>0</v>
      </c>
      <c r="H68" s="86">
        <v>26.63472</v>
      </c>
      <c r="I68" s="86">
        <v>0</v>
      </c>
      <c r="J68" s="86">
        <v>26.63472</v>
      </c>
      <c r="K68" s="86">
        <v>0</v>
      </c>
      <c r="L68" s="86">
        <v>0</v>
      </c>
      <c r="M68" s="86">
        <v>0</v>
      </c>
      <c r="N68" s="86">
        <v>0</v>
      </c>
      <c r="O68" s="86">
        <v>26.63472</v>
      </c>
      <c r="P68" s="86">
        <v>0</v>
      </c>
      <c r="Q68" s="66" t="s">
        <v>167</v>
      </c>
    </row>
    <row r="69" spans="1:17" ht="31.5" customHeight="1">
      <c r="A69" s="79" t="s">
        <v>168</v>
      </c>
      <c r="B69" s="66" t="s">
        <v>169</v>
      </c>
      <c r="C69" s="86">
        <f>SUM(C70:C72)</f>
        <v>175.71076</v>
      </c>
      <c r="D69" s="86">
        <f>SUM(D70:D72)</f>
        <v>0</v>
      </c>
      <c r="E69" s="86">
        <f>SUM(E70:E72)</f>
        <v>0</v>
      </c>
      <c r="F69" s="86">
        <f>SUM(F70:F72)</f>
        <v>0</v>
      </c>
      <c r="G69" s="86">
        <f>SUM(G70:G72)</f>
        <v>0</v>
      </c>
      <c r="H69" s="86">
        <f>H70+H71+H72</f>
        <v>175.71076000000002</v>
      </c>
      <c r="I69" s="86">
        <f>I70+I71+I72</f>
        <v>0</v>
      </c>
      <c r="J69" s="86">
        <f>J70+J71+J72</f>
        <v>175.71076000000002</v>
      </c>
      <c r="K69" s="86">
        <f>K70+K71+K72</f>
        <v>0</v>
      </c>
      <c r="L69" s="86">
        <f>L70+L71+L72</f>
        <v>0</v>
      </c>
      <c r="M69" s="86">
        <f>M70+M71+M72</f>
        <v>0</v>
      </c>
      <c r="N69" s="86">
        <f>N70+N71+N72</f>
        <v>0</v>
      </c>
      <c r="O69" s="86">
        <f>O70+O71+O72</f>
        <v>175.71076000000002</v>
      </c>
      <c r="P69" s="86">
        <f>SUM(P70:P72)</f>
        <v>0</v>
      </c>
      <c r="Q69" s="89" t="s">
        <v>163</v>
      </c>
    </row>
    <row r="70" spans="1:17" ht="47.25" customHeight="1">
      <c r="A70" s="79" t="s">
        <v>163</v>
      </c>
      <c r="B70" s="66" t="s">
        <v>170</v>
      </c>
      <c r="C70" s="86">
        <v>153.144</v>
      </c>
      <c r="D70" s="86">
        <v>0</v>
      </c>
      <c r="E70" s="86">
        <v>0</v>
      </c>
      <c r="F70" s="86">
        <v>0</v>
      </c>
      <c r="G70" s="86">
        <v>0</v>
      </c>
      <c r="H70" s="86">
        <v>153.144</v>
      </c>
      <c r="I70" s="86">
        <v>0</v>
      </c>
      <c r="J70" s="86">
        <v>153.144</v>
      </c>
      <c r="K70" s="86">
        <v>0</v>
      </c>
      <c r="L70" s="86">
        <v>0</v>
      </c>
      <c r="M70" s="86">
        <v>0</v>
      </c>
      <c r="N70" s="86">
        <v>0</v>
      </c>
      <c r="O70" s="86">
        <v>153.144</v>
      </c>
      <c r="P70" s="86">
        <v>0</v>
      </c>
      <c r="Q70" s="90" t="s">
        <v>171</v>
      </c>
    </row>
    <row r="71" spans="1:17" ht="63" customHeight="1">
      <c r="A71" s="79" t="s">
        <v>163</v>
      </c>
      <c r="B71" s="66" t="s">
        <v>172</v>
      </c>
      <c r="C71" s="86">
        <v>15.43</v>
      </c>
      <c r="D71" s="86">
        <v>0</v>
      </c>
      <c r="E71" s="86">
        <v>0</v>
      </c>
      <c r="F71" s="86">
        <v>0</v>
      </c>
      <c r="G71" s="86">
        <v>0</v>
      </c>
      <c r="H71" s="86">
        <v>15.43</v>
      </c>
      <c r="I71" s="86">
        <v>0</v>
      </c>
      <c r="J71" s="86">
        <v>15.43</v>
      </c>
      <c r="K71" s="86">
        <v>0</v>
      </c>
      <c r="L71" s="86">
        <v>0</v>
      </c>
      <c r="M71" s="86">
        <v>0</v>
      </c>
      <c r="N71" s="86">
        <v>0</v>
      </c>
      <c r="O71" s="86">
        <v>15.43</v>
      </c>
      <c r="P71" s="86">
        <v>0</v>
      </c>
      <c r="Q71" s="90" t="s">
        <v>173</v>
      </c>
    </row>
    <row r="72" spans="1:17" ht="78.75" customHeight="1">
      <c r="A72" s="79" t="s">
        <v>163</v>
      </c>
      <c r="B72" s="66" t="s">
        <v>174</v>
      </c>
      <c r="C72" s="86">
        <v>7.13676</v>
      </c>
      <c r="D72" s="86">
        <v>0</v>
      </c>
      <c r="E72" s="86">
        <v>0</v>
      </c>
      <c r="F72" s="86">
        <v>0</v>
      </c>
      <c r="G72" s="86">
        <v>0</v>
      </c>
      <c r="H72" s="86">
        <v>7.13676</v>
      </c>
      <c r="I72" s="86">
        <v>0</v>
      </c>
      <c r="J72" s="86">
        <v>7.13676</v>
      </c>
      <c r="K72" s="86">
        <v>0</v>
      </c>
      <c r="L72" s="86">
        <v>0</v>
      </c>
      <c r="M72" s="86">
        <v>0</v>
      </c>
      <c r="N72" s="86">
        <v>0</v>
      </c>
      <c r="O72" s="86">
        <v>7.13676</v>
      </c>
      <c r="P72" s="86">
        <v>0</v>
      </c>
      <c r="Q72" s="90" t="s">
        <v>175</v>
      </c>
    </row>
    <row r="73" spans="1:17" ht="31.5" customHeight="1">
      <c r="A73" s="79" t="s">
        <v>176</v>
      </c>
      <c r="B73" s="66" t="s">
        <v>177</v>
      </c>
      <c r="C73" s="86">
        <f>C74+C75+C76</f>
        <v>41.976</v>
      </c>
      <c r="D73" s="86">
        <f>D74+D75+D76</f>
        <v>0</v>
      </c>
      <c r="E73" s="86">
        <f>E74+E75+E76</f>
        <v>0</v>
      </c>
      <c r="F73" s="86">
        <f>F74+F75+F76</f>
        <v>0</v>
      </c>
      <c r="G73" s="86">
        <f>G74+G75+G76</f>
        <v>0</v>
      </c>
      <c r="H73" s="86">
        <f>H74+H75+H76</f>
        <v>41.976</v>
      </c>
      <c r="I73" s="86">
        <f>I74+I75+I76</f>
        <v>0</v>
      </c>
      <c r="J73" s="86">
        <f>J74+J75+J76</f>
        <v>41.976</v>
      </c>
      <c r="K73" s="86">
        <f>K74+K75+K76</f>
        <v>0</v>
      </c>
      <c r="L73" s="86">
        <f>L74+L75+L76</f>
        <v>0</v>
      </c>
      <c r="M73" s="86">
        <f>M74+M75+M76</f>
        <v>0</v>
      </c>
      <c r="N73" s="86">
        <f>N74+N75+N76</f>
        <v>0</v>
      </c>
      <c r="O73" s="86">
        <f>O74+O75+O76</f>
        <v>41.976</v>
      </c>
      <c r="P73" s="86">
        <f>P74+P75+P76</f>
        <v>0</v>
      </c>
      <c r="Q73" s="89"/>
    </row>
    <row r="74" spans="1:17" ht="47.25" customHeight="1">
      <c r="A74" s="79" t="s">
        <v>163</v>
      </c>
      <c r="B74" s="66" t="s">
        <v>178</v>
      </c>
      <c r="C74" s="91">
        <v>35.606</v>
      </c>
      <c r="D74" s="91">
        <v>0</v>
      </c>
      <c r="E74" s="91">
        <v>0</v>
      </c>
      <c r="F74" s="91">
        <v>0</v>
      </c>
      <c r="G74" s="91">
        <v>0</v>
      </c>
      <c r="H74" s="91">
        <v>35.606</v>
      </c>
      <c r="I74" s="91">
        <v>0</v>
      </c>
      <c r="J74" s="86">
        <v>35.606</v>
      </c>
      <c r="K74" s="86">
        <v>0</v>
      </c>
      <c r="L74" s="86">
        <v>0</v>
      </c>
      <c r="M74" s="86">
        <v>0</v>
      </c>
      <c r="N74" s="86">
        <v>0</v>
      </c>
      <c r="O74" s="86">
        <v>35.606</v>
      </c>
      <c r="P74" s="91">
        <v>0</v>
      </c>
      <c r="Q74" s="66" t="s">
        <v>179</v>
      </c>
    </row>
    <row r="75" spans="1:17" ht="31.5" customHeight="1">
      <c r="A75" s="79" t="s">
        <v>163</v>
      </c>
      <c r="B75" s="66" t="s">
        <v>180</v>
      </c>
      <c r="C75" s="91">
        <v>4.12</v>
      </c>
      <c r="D75" s="91">
        <v>0</v>
      </c>
      <c r="E75" s="91">
        <v>0</v>
      </c>
      <c r="F75" s="91">
        <v>0</v>
      </c>
      <c r="G75" s="91">
        <v>0</v>
      </c>
      <c r="H75" s="91">
        <v>4.12</v>
      </c>
      <c r="I75" s="91">
        <v>0</v>
      </c>
      <c r="J75" s="86">
        <v>4.12</v>
      </c>
      <c r="K75" s="86">
        <v>0</v>
      </c>
      <c r="L75" s="86">
        <v>0</v>
      </c>
      <c r="M75" s="86">
        <v>0</v>
      </c>
      <c r="N75" s="86">
        <v>0</v>
      </c>
      <c r="O75" s="86">
        <v>4.12</v>
      </c>
      <c r="P75" s="91">
        <v>0</v>
      </c>
      <c r="Q75" s="92" t="s">
        <v>163</v>
      </c>
    </row>
    <row r="76" spans="1:17" ht="31.5" customHeight="1">
      <c r="A76" s="79" t="s">
        <v>163</v>
      </c>
      <c r="B76" s="66" t="s">
        <v>149</v>
      </c>
      <c r="C76" s="91">
        <v>2.25</v>
      </c>
      <c r="D76" s="91">
        <v>0</v>
      </c>
      <c r="E76" s="91">
        <v>0</v>
      </c>
      <c r="F76" s="91">
        <v>0</v>
      </c>
      <c r="G76" s="91">
        <v>0</v>
      </c>
      <c r="H76" s="91">
        <v>2.25</v>
      </c>
      <c r="I76" s="91">
        <v>0</v>
      </c>
      <c r="J76" s="86">
        <v>2.25</v>
      </c>
      <c r="K76" s="86">
        <v>0</v>
      </c>
      <c r="L76" s="86">
        <v>0</v>
      </c>
      <c r="M76" s="86">
        <v>0</v>
      </c>
      <c r="N76" s="86">
        <v>0</v>
      </c>
      <c r="O76" s="86">
        <v>2.25</v>
      </c>
      <c r="P76" s="91">
        <v>0</v>
      </c>
      <c r="Q76" s="92"/>
    </row>
    <row r="77" spans="1:17" ht="60.75" customHeight="1">
      <c r="A77" s="93" t="s">
        <v>181</v>
      </c>
      <c r="B77" s="82" t="s">
        <v>182</v>
      </c>
      <c r="C77" s="11">
        <f>C78+C83</f>
        <v>1219.15908</v>
      </c>
      <c r="D77" s="11">
        <f>D78+D83</f>
        <v>0</v>
      </c>
      <c r="E77" s="11">
        <f>E78+E83</f>
        <v>0</v>
      </c>
      <c r="F77" s="11">
        <f>F78+F83</f>
        <v>0</v>
      </c>
      <c r="G77" s="11">
        <f>G78+G83</f>
        <v>0</v>
      </c>
      <c r="H77" s="11">
        <f>H78+H83</f>
        <v>1219.15908</v>
      </c>
      <c r="I77" s="11">
        <f>I78+I83</f>
        <v>0</v>
      </c>
      <c r="J77" s="11">
        <f>J78+J83</f>
        <v>1179.55908</v>
      </c>
      <c r="K77" s="11">
        <f>K78+K83</f>
        <v>0</v>
      </c>
      <c r="L77" s="11">
        <f>L78+L83</f>
        <v>0</v>
      </c>
      <c r="M77" s="11">
        <f>M78+M83</f>
        <v>0</v>
      </c>
      <c r="N77" s="11">
        <f>N78+N83</f>
        <v>0</v>
      </c>
      <c r="O77" s="11">
        <f>O78+O83</f>
        <v>1179.55908</v>
      </c>
      <c r="P77" s="11">
        <f>P78+P83</f>
        <v>0</v>
      </c>
      <c r="Q77" s="62"/>
    </row>
    <row r="78" spans="1:17" ht="141.75" customHeight="1">
      <c r="A78" s="93" t="s">
        <v>183</v>
      </c>
      <c r="B78" s="82" t="s">
        <v>184</v>
      </c>
      <c r="C78" s="11">
        <f>C79+C80+C81</f>
        <v>482.8176</v>
      </c>
      <c r="D78" s="11">
        <f>D79+D80+D81</f>
        <v>0</v>
      </c>
      <c r="E78" s="11">
        <f>E79+E80+E81</f>
        <v>0</v>
      </c>
      <c r="F78" s="11">
        <f>F79+F80+F81</f>
        <v>0</v>
      </c>
      <c r="G78" s="11">
        <f>G79+G80+G81</f>
        <v>0</v>
      </c>
      <c r="H78" s="11">
        <f>H79+H80+H81</f>
        <v>482.8176</v>
      </c>
      <c r="I78" s="11">
        <f>I79+I80+I81</f>
        <v>0</v>
      </c>
      <c r="J78" s="11">
        <f>J79+J80+J81</f>
        <v>443.2176</v>
      </c>
      <c r="K78" s="11">
        <f>K79+K80+K81</f>
        <v>0</v>
      </c>
      <c r="L78" s="11">
        <f>L79+L80+L81</f>
        <v>0</v>
      </c>
      <c r="M78" s="11">
        <f>M79+M80+M81</f>
        <v>0</v>
      </c>
      <c r="N78" s="11">
        <f>N79+N80+N81</f>
        <v>0</v>
      </c>
      <c r="O78" s="11">
        <f>O79+O80+O81</f>
        <v>443.2176</v>
      </c>
      <c r="P78" s="11">
        <f>P79+P80+P81</f>
        <v>0</v>
      </c>
      <c r="Q78" s="62"/>
    </row>
    <row r="79" spans="1:17" ht="94.5" customHeight="1">
      <c r="A79" s="79" t="s">
        <v>185</v>
      </c>
      <c r="B79" s="66" t="s">
        <v>186</v>
      </c>
      <c r="C79" s="86">
        <v>95.04</v>
      </c>
      <c r="D79" s="86">
        <v>0</v>
      </c>
      <c r="E79" s="86">
        <v>0</v>
      </c>
      <c r="F79" s="86">
        <v>0</v>
      </c>
      <c r="G79" s="86">
        <v>0</v>
      </c>
      <c r="H79" s="86">
        <v>95.04</v>
      </c>
      <c r="I79" s="86">
        <v>0</v>
      </c>
      <c r="J79" s="86">
        <v>87.12</v>
      </c>
      <c r="K79" s="86">
        <v>0</v>
      </c>
      <c r="L79" s="86">
        <v>0</v>
      </c>
      <c r="M79" s="86">
        <v>0</v>
      </c>
      <c r="N79" s="86">
        <v>0</v>
      </c>
      <c r="O79" s="86">
        <v>87.12</v>
      </c>
      <c r="P79" s="86">
        <v>0</v>
      </c>
      <c r="Q79" s="66" t="s">
        <v>187</v>
      </c>
    </row>
    <row r="80" spans="1:17" ht="47.25" customHeight="1">
      <c r="A80" s="79" t="s">
        <v>188</v>
      </c>
      <c r="B80" s="66" t="s">
        <v>189</v>
      </c>
      <c r="C80" s="94">
        <v>7.6176</v>
      </c>
      <c r="D80" s="86">
        <v>0</v>
      </c>
      <c r="E80" s="86">
        <v>0</v>
      </c>
      <c r="F80" s="86">
        <v>0</v>
      </c>
      <c r="G80" s="86">
        <v>0</v>
      </c>
      <c r="H80" s="94">
        <v>7.6176</v>
      </c>
      <c r="I80" s="86">
        <v>0</v>
      </c>
      <c r="J80" s="94">
        <v>7.6176</v>
      </c>
      <c r="K80" s="86">
        <v>0</v>
      </c>
      <c r="L80" s="86">
        <v>0</v>
      </c>
      <c r="M80" s="86">
        <v>0</v>
      </c>
      <c r="N80" s="86">
        <v>0</v>
      </c>
      <c r="O80" s="94">
        <v>7.6176</v>
      </c>
      <c r="P80" s="86">
        <v>0</v>
      </c>
      <c r="Q80" s="66" t="s">
        <v>190</v>
      </c>
    </row>
    <row r="81" spans="1:17" ht="78.75" customHeight="1">
      <c r="A81" s="79" t="s">
        <v>191</v>
      </c>
      <c r="B81" s="66" t="s">
        <v>192</v>
      </c>
      <c r="C81" s="87">
        <f>C82</f>
        <v>380.16</v>
      </c>
      <c r="D81" s="87">
        <f>D82</f>
        <v>0</v>
      </c>
      <c r="E81" s="87">
        <f>E82</f>
        <v>0</v>
      </c>
      <c r="F81" s="87">
        <f>F82</f>
        <v>0</v>
      </c>
      <c r="G81" s="87">
        <f>G82</f>
        <v>0</v>
      </c>
      <c r="H81" s="87">
        <f>H82</f>
        <v>380.16</v>
      </c>
      <c r="I81" s="87">
        <f>I82</f>
        <v>0</v>
      </c>
      <c r="J81" s="87">
        <f>J82</f>
        <v>348.48</v>
      </c>
      <c r="K81" s="87">
        <f>K82</f>
        <v>0</v>
      </c>
      <c r="L81" s="87">
        <f>L82</f>
        <v>0</v>
      </c>
      <c r="M81" s="87">
        <f>M82</f>
        <v>0</v>
      </c>
      <c r="N81" s="87">
        <f>N82</f>
        <v>0</v>
      </c>
      <c r="O81" s="87">
        <f>O82</f>
        <v>348.48</v>
      </c>
      <c r="P81" s="87">
        <f>P82</f>
        <v>0</v>
      </c>
      <c r="Q81" s="89" t="s">
        <v>163</v>
      </c>
    </row>
    <row r="82" spans="1:17" ht="47.25" customHeight="1">
      <c r="A82" s="79" t="s">
        <v>163</v>
      </c>
      <c r="B82" s="66" t="s">
        <v>193</v>
      </c>
      <c r="C82" s="87">
        <v>380.16</v>
      </c>
      <c r="D82" s="86">
        <v>0</v>
      </c>
      <c r="E82" s="86">
        <v>0</v>
      </c>
      <c r="F82" s="86">
        <v>0</v>
      </c>
      <c r="G82" s="86">
        <v>0</v>
      </c>
      <c r="H82" s="87">
        <v>380.16</v>
      </c>
      <c r="I82" s="86">
        <v>0</v>
      </c>
      <c r="J82" s="87">
        <v>348.48</v>
      </c>
      <c r="K82" s="86">
        <v>0</v>
      </c>
      <c r="L82" s="86">
        <v>0</v>
      </c>
      <c r="M82" s="86">
        <v>0</v>
      </c>
      <c r="N82" s="86">
        <v>0</v>
      </c>
      <c r="O82" s="87">
        <v>348.48</v>
      </c>
      <c r="P82" s="86">
        <v>0</v>
      </c>
      <c r="Q82" s="66" t="s">
        <v>194</v>
      </c>
    </row>
    <row r="83" spans="1:17" ht="236.25" customHeight="1">
      <c r="A83" s="93" t="s">
        <v>195</v>
      </c>
      <c r="B83" s="82" t="s">
        <v>196</v>
      </c>
      <c r="C83" s="11">
        <f>SUM(C84:C87)</f>
        <v>736.3414799999999</v>
      </c>
      <c r="D83" s="11">
        <f>SUM(D84:D87)</f>
        <v>0</v>
      </c>
      <c r="E83" s="11">
        <f>SUM(E84:E87)</f>
        <v>0</v>
      </c>
      <c r="F83" s="11">
        <f>SUM(F84:F87)</f>
        <v>0</v>
      </c>
      <c r="G83" s="11">
        <f>SUM(G84:G87)</f>
        <v>0</v>
      </c>
      <c r="H83" s="11">
        <f>SUM(H84:H87)</f>
        <v>736.3414799999999</v>
      </c>
      <c r="I83" s="11">
        <f>SUM(I84:I87)</f>
        <v>0</v>
      </c>
      <c r="J83" s="11">
        <f>SUM(J84:J87)</f>
        <v>736.3414799999999</v>
      </c>
      <c r="K83" s="11">
        <f>SUM(K84:K87)</f>
        <v>0</v>
      </c>
      <c r="L83" s="11">
        <f>SUM(L84:L87)</f>
        <v>0</v>
      </c>
      <c r="M83" s="11">
        <f>SUM(M84:M87)</f>
        <v>0</v>
      </c>
      <c r="N83" s="11">
        <f>SUM(N84:N87)</f>
        <v>0</v>
      </c>
      <c r="O83" s="11">
        <f>SUM(O84:O87)</f>
        <v>736.3414799999999</v>
      </c>
      <c r="P83" s="11">
        <f>SUM(P84:P87)</f>
        <v>0</v>
      </c>
      <c r="Q83" s="62"/>
    </row>
    <row r="84" spans="1:17" ht="47.25" customHeight="1">
      <c r="A84" s="79" t="s">
        <v>197</v>
      </c>
      <c r="B84" s="66" t="s">
        <v>198</v>
      </c>
      <c r="C84" s="95">
        <v>40.8</v>
      </c>
      <c r="D84" s="91">
        <v>0</v>
      </c>
      <c r="E84" s="91">
        <v>0</v>
      </c>
      <c r="F84" s="91">
        <v>0</v>
      </c>
      <c r="G84" s="91">
        <v>0</v>
      </c>
      <c r="H84" s="95">
        <v>40.8</v>
      </c>
      <c r="I84" s="91">
        <v>0</v>
      </c>
      <c r="J84" s="86">
        <v>40.8</v>
      </c>
      <c r="K84" s="86">
        <v>0</v>
      </c>
      <c r="L84" s="86">
        <v>0</v>
      </c>
      <c r="M84" s="86">
        <v>0</v>
      </c>
      <c r="N84" s="86">
        <v>0</v>
      </c>
      <c r="O84" s="86">
        <v>40.8</v>
      </c>
      <c r="P84" s="91">
        <v>0</v>
      </c>
      <c r="Q84" s="66" t="s">
        <v>199</v>
      </c>
    </row>
    <row r="85" spans="1:17" ht="31.5" customHeight="1">
      <c r="A85" s="79" t="s">
        <v>200</v>
      </c>
      <c r="B85" s="34" t="s">
        <v>201</v>
      </c>
      <c r="C85" s="96">
        <v>157.78129</v>
      </c>
      <c r="D85" s="91">
        <v>0</v>
      </c>
      <c r="E85" s="91">
        <v>0</v>
      </c>
      <c r="F85" s="91">
        <v>0</v>
      </c>
      <c r="G85" s="91">
        <v>0</v>
      </c>
      <c r="H85" s="96">
        <v>157.78129</v>
      </c>
      <c r="I85" s="91">
        <v>0</v>
      </c>
      <c r="J85" s="97">
        <v>157.78129</v>
      </c>
      <c r="K85" s="86">
        <v>0</v>
      </c>
      <c r="L85" s="86">
        <v>0</v>
      </c>
      <c r="M85" s="86">
        <v>0</v>
      </c>
      <c r="N85" s="86">
        <v>0</v>
      </c>
      <c r="O85" s="97">
        <v>157.78129</v>
      </c>
      <c r="P85" s="91">
        <v>0</v>
      </c>
      <c r="Q85" s="66" t="s">
        <v>163</v>
      </c>
    </row>
    <row r="86" spans="1:17" ht="69" customHeight="1">
      <c r="A86" s="79" t="s">
        <v>202</v>
      </c>
      <c r="B86" s="34" t="s">
        <v>203</v>
      </c>
      <c r="C86" s="96">
        <v>165.76019</v>
      </c>
      <c r="D86" s="91">
        <v>0</v>
      </c>
      <c r="E86" s="91">
        <v>0</v>
      </c>
      <c r="F86" s="91">
        <v>0</v>
      </c>
      <c r="G86" s="91">
        <v>0</v>
      </c>
      <c r="H86" s="96">
        <v>165.76019</v>
      </c>
      <c r="I86" s="91">
        <v>0</v>
      </c>
      <c r="J86" s="97">
        <v>165.76019</v>
      </c>
      <c r="K86" s="86">
        <v>0</v>
      </c>
      <c r="L86" s="86">
        <v>0</v>
      </c>
      <c r="M86" s="86">
        <v>0</v>
      </c>
      <c r="N86" s="86">
        <v>0</v>
      </c>
      <c r="O86" s="97">
        <v>165.76019</v>
      </c>
      <c r="P86" s="91">
        <v>0</v>
      </c>
      <c r="Q86" s="66" t="s">
        <v>163</v>
      </c>
    </row>
    <row r="87" spans="1:17" ht="69" customHeight="1">
      <c r="A87" s="79" t="s">
        <v>204</v>
      </c>
      <c r="B87" s="34" t="s">
        <v>205</v>
      </c>
      <c r="C87" s="91">
        <v>372</v>
      </c>
      <c r="D87" s="91">
        <v>0</v>
      </c>
      <c r="E87" s="91">
        <v>0</v>
      </c>
      <c r="F87" s="91">
        <v>0</v>
      </c>
      <c r="G87" s="91">
        <v>0</v>
      </c>
      <c r="H87" s="91">
        <v>372</v>
      </c>
      <c r="I87" s="91">
        <v>0</v>
      </c>
      <c r="J87" s="86">
        <v>372</v>
      </c>
      <c r="K87" s="86">
        <v>0</v>
      </c>
      <c r="L87" s="86">
        <v>0</v>
      </c>
      <c r="M87" s="86">
        <v>0</v>
      </c>
      <c r="N87" s="86">
        <v>0</v>
      </c>
      <c r="O87" s="86">
        <v>372</v>
      </c>
      <c r="P87" s="91">
        <v>0</v>
      </c>
      <c r="Q87" s="66" t="s">
        <v>206</v>
      </c>
    </row>
    <row r="88" spans="1:256" s="16" customFormat="1" ht="78.75" customHeight="1">
      <c r="A88" s="46" t="s">
        <v>207</v>
      </c>
      <c r="B88" s="47" t="s">
        <v>208</v>
      </c>
      <c r="C88" s="98">
        <f>C89+C91+C92+C94+C96+C98</f>
        <v>28328.543400000002</v>
      </c>
      <c r="D88" s="98">
        <f>D89+D91+D92+D94+D96+D98</f>
        <v>0</v>
      </c>
      <c r="E88" s="98">
        <f>E89+E91+E92+E94+E96+E98</f>
        <v>24869.345</v>
      </c>
      <c r="F88" s="98">
        <f>F89+F91+F92+F94+F96+F98</f>
        <v>0</v>
      </c>
      <c r="G88" s="98">
        <f>G89+G91+G92+G94+G96+G98</f>
        <v>24869.345</v>
      </c>
      <c r="H88" s="98">
        <f>H89+H91+H92+H94+H96+H98</f>
        <v>3459.1983999999998</v>
      </c>
      <c r="I88" s="98">
        <f>I89+I91+I92+I94+I96+I98</f>
        <v>0</v>
      </c>
      <c r="J88" s="98">
        <f>J89+J91+J92+J94+J96+J98</f>
        <v>28318.980010000003</v>
      </c>
      <c r="K88" s="98">
        <f>K89+K91+K92+K94+K96+K98</f>
        <v>0</v>
      </c>
      <c r="L88" s="98">
        <f>L89+L91+L92+L94+L96+L98</f>
        <v>24861.10894</v>
      </c>
      <c r="M88" s="98">
        <f>M89+M91+M92+M94+M96+M98</f>
        <v>0</v>
      </c>
      <c r="N88" s="98">
        <f>N89+N91+N92+N94+N96+N98</f>
        <v>24861.10894</v>
      </c>
      <c r="O88" s="98">
        <f>O89+O91+O92+O94+O96+O98</f>
        <v>3457.87107</v>
      </c>
      <c r="P88" s="98">
        <f>P89+P91+P92+P94+P96+P98</f>
        <v>0</v>
      </c>
      <c r="Q88" s="49"/>
      <c r="IU88" s="17"/>
      <c r="IV88" s="17"/>
    </row>
    <row r="89" spans="1:17" ht="78.75" customHeight="1">
      <c r="A89" s="10" t="s">
        <v>209</v>
      </c>
      <c r="B89" s="78" t="s">
        <v>210</v>
      </c>
      <c r="C89" s="99">
        <f>C90</f>
        <v>600</v>
      </c>
      <c r="D89" s="99">
        <f>D90</f>
        <v>0</v>
      </c>
      <c r="E89" s="99">
        <f>E90</f>
        <v>522</v>
      </c>
      <c r="F89" s="99">
        <f>F90</f>
        <v>0</v>
      </c>
      <c r="G89" s="99">
        <f>G90</f>
        <v>522</v>
      </c>
      <c r="H89" s="99">
        <f>H90</f>
        <v>78</v>
      </c>
      <c r="I89" s="99">
        <f>I90</f>
        <v>0</v>
      </c>
      <c r="J89" s="99">
        <f>J90</f>
        <v>599.56088</v>
      </c>
      <c r="K89" s="99">
        <f>K90</f>
        <v>0</v>
      </c>
      <c r="L89" s="99">
        <f>L90</f>
        <v>521.617</v>
      </c>
      <c r="M89" s="99">
        <f>M90</f>
        <v>0</v>
      </c>
      <c r="N89" s="99">
        <f>N90</f>
        <v>521.617</v>
      </c>
      <c r="O89" s="99">
        <f>O90</f>
        <v>77.94388</v>
      </c>
      <c r="P89" s="99">
        <f>P90</f>
        <v>0</v>
      </c>
      <c r="Q89" s="100" t="s">
        <v>163</v>
      </c>
    </row>
    <row r="90" spans="1:17" ht="78.75" customHeight="1">
      <c r="A90" s="101" t="s">
        <v>211</v>
      </c>
      <c r="B90" s="66" t="s">
        <v>212</v>
      </c>
      <c r="C90" s="99">
        <f>E90+H90</f>
        <v>600</v>
      </c>
      <c r="D90" s="99">
        <v>0</v>
      </c>
      <c r="E90" s="99">
        <f>F90+G90</f>
        <v>522</v>
      </c>
      <c r="F90" s="99">
        <v>0</v>
      </c>
      <c r="G90" s="99">
        <v>522</v>
      </c>
      <c r="H90" s="99">
        <v>78</v>
      </c>
      <c r="I90" s="99">
        <v>0</v>
      </c>
      <c r="J90" s="99">
        <f>L90+O90</f>
        <v>599.56088</v>
      </c>
      <c r="K90" s="99">
        <v>0</v>
      </c>
      <c r="L90" s="99">
        <f>M90+N90</f>
        <v>521.617</v>
      </c>
      <c r="M90" s="99">
        <v>0</v>
      </c>
      <c r="N90" s="99">
        <v>521.617</v>
      </c>
      <c r="O90" s="99">
        <v>77.94388</v>
      </c>
      <c r="P90" s="99">
        <v>0</v>
      </c>
      <c r="Q90" s="102" t="s">
        <v>213</v>
      </c>
    </row>
    <row r="91" spans="1:17" ht="63" customHeight="1">
      <c r="A91" s="10" t="s">
        <v>214</v>
      </c>
      <c r="B91" s="82" t="s">
        <v>215</v>
      </c>
      <c r="C91" s="99">
        <v>0</v>
      </c>
      <c r="D91" s="99">
        <v>0</v>
      </c>
      <c r="E91" s="99">
        <v>0</v>
      </c>
      <c r="F91" s="99">
        <v>0</v>
      </c>
      <c r="G91" s="99">
        <v>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99">
        <v>0</v>
      </c>
      <c r="O91" s="99">
        <v>0</v>
      </c>
      <c r="P91" s="99">
        <v>0</v>
      </c>
      <c r="Q91" s="103"/>
    </row>
    <row r="92" spans="1:17" ht="66" customHeight="1">
      <c r="A92" s="10" t="s">
        <v>216</v>
      </c>
      <c r="B92" s="104" t="s">
        <v>217</v>
      </c>
      <c r="C92" s="99">
        <f>C93</f>
        <v>2149.91</v>
      </c>
      <c r="D92" s="99">
        <f>D93</f>
        <v>0</v>
      </c>
      <c r="E92" s="99">
        <f>E93</f>
        <v>1870.42</v>
      </c>
      <c r="F92" s="99">
        <f>F93</f>
        <v>0</v>
      </c>
      <c r="G92" s="99">
        <f>G93</f>
        <v>1870.42</v>
      </c>
      <c r="H92" s="99">
        <f>H93</f>
        <v>279.49</v>
      </c>
      <c r="I92" s="99">
        <f>I93</f>
        <v>0</v>
      </c>
      <c r="J92" s="99">
        <f>J93</f>
        <v>2149.9065</v>
      </c>
      <c r="K92" s="99">
        <f>K93</f>
        <v>0</v>
      </c>
      <c r="L92" s="99">
        <f>L93</f>
        <v>1870.42</v>
      </c>
      <c r="M92" s="99">
        <f>M93</f>
        <v>0</v>
      </c>
      <c r="N92" s="99">
        <f>N93</f>
        <v>1870.42</v>
      </c>
      <c r="O92" s="99">
        <f>O93</f>
        <v>279.4865</v>
      </c>
      <c r="P92" s="99">
        <f>P93</f>
        <v>0</v>
      </c>
      <c r="Q92" s="105" t="s">
        <v>163</v>
      </c>
    </row>
    <row r="93" spans="1:17" ht="99.75" customHeight="1">
      <c r="A93" s="101" t="s">
        <v>218</v>
      </c>
      <c r="B93" s="66" t="s">
        <v>219</v>
      </c>
      <c r="C93" s="57">
        <f>E93+H93</f>
        <v>2149.91</v>
      </c>
      <c r="D93" s="57">
        <v>0</v>
      </c>
      <c r="E93" s="57">
        <f>F93+G93</f>
        <v>1870.42</v>
      </c>
      <c r="F93" s="57">
        <v>0</v>
      </c>
      <c r="G93" s="57">
        <v>1870.42</v>
      </c>
      <c r="H93" s="57">
        <v>279.49</v>
      </c>
      <c r="I93" s="57">
        <v>0</v>
      </c>
      <c r="J93" s="57">
        <f>L93+O93</f>
        <v>2149.9065</v>
      </c>
      <c r="K93" s="57">
        <v>0</v>
      </c>
      <c r="L93" s="57">
        <f>M93+N93</f>
        <v>1870.42</v>
      </c>
      <c r="M93" s="57">
        <v>0</v>
      </c>
      <c r="N93" s="57">
        <v>1870.42</v>
      </c>
      <c r="O93" s="57">
        <v>279.4865</v>
      </c>
      <c r="P93" s="57">
        <v>0</v>
      </c>
      <c r="Q93" s="106" t="s">
        <v>220</v>
      </c>
    </row>
    <row r="94" spans="1:256" s="54" customFormat="1" ht="110.25" customHeight="1">
      <c r="A94" s="10" t="s">
        <v>221</v>
      </c>
      <c r="B94" s="104" t="s">
        <v>222</v>
      </c>
      <c r="C94" s="99">
        <f>C95</f>
        <v>1719.925</v>
      </c>
      <c r="D94" s="99">
        <f>D95</f>
        <v>0</v>
      </c>
      <c r="E94" s="99">
        <f>E95</f>
        <v>1719.925</v>
      </c>
      <c r="F94" s="99">
        <f>F95</f>
        <v>0</v>
      </c>
      <c r="G94" s="99">
        <f>G95</f>
        <v>1719.925</v>
      </c>
      <c r="H94" s="99">
        <f>H95</f>
        <v>0</v>
      </c>
      <c r="I94" s="99">
        <f>I95</f>
        <v>0</v>
      </c>
      <c r="J94" s="99">
        <f>J95</f>
        <v>1719.925</v>
      </c>
      <c r="K94" s="99">
        <f>K95</f>
        <v>0</v>
      </c>
      <c r="L94" s="99">
        <f>L95</f>
        <v>1719.925</v>
      </c>
      <c r="M94" s="99">
        <f>M95</f>
        <v>0</v>
      </c>
      <c r="N94" s="99">
        <f>N95</f>
        <v>1719.925</v>
      </c>
      <c r="O94" s="99">
        <f>O95</f>
        <v>0</v>
      </c>
      <c r="P94" s="99">
        <f>P95</f>
        <v>0</v>
      </c>
      <c r="Q94" s="103"/>
      <c r="IU94" s="83"/>
      <c r="IV94" s="83"/>
    </row>
    <row r="95" spans="1:256" s="54" customFormat="1" ht="110.25" customHeight="1">
      <c r="A95" s="101" t="s">
        <v>223</v>
      </c>
      <c r="B95" s="107" t="s">
        <v>224</v>
      </c>
      <c r="C95" s="99">
        <f>E95</f>
        <v>1719.925</v>
      </c>
      <c r="D95" s="99">
        <v>0</v>
      </c>
      <c r="E95" s="99">
        <f>F95+G95</f>
        <v>1719.925</v>
      </c>
      <c r="F95" s="99">
        <v>0</v>
      </c>
      <c r="G95" s="99">
        <v>1719.925</v>
      </c>
      <c r="H95" s="99">
        <v>0</v>
      </c>
      <c r="I95" s="99">
        <v>0</v>
      </c>
      <c r="J95" s="99">
        <f>L95</f>
        <v>1719.925</v>
      </c>
      <c r="K95" s="99">
        <v>0</v>
      </c>
      <c r="L95" s="99">
        <f>M95+N95</f>
        <v>1719.925</v>
      </c>
      <c r="M95" s="99">
        <v>0</v>
      </c>
      <c r="N95" s="99">
        <v>1719.925</v>
      </c>
      <c r="O95" s="99">
        <v>0</v>
      </c>
      <c r="P95" s="99">
        <v>0</v>
      </c>
      <c r="Q95" s="108" t="s">
        <v>225</v>
      </c>
      <c r="IU95" s="83"/>
      <c r="IV95" s="83"/>
    </row>
    <row r="96" spans="1:17" ht="47.25" customHeight="1">
      <c r="A96" s="10" t="s">
        <v>226</v>
      </c>
      <c r="B96" s="104" t="s">
        <v>227</v>
      </c>
      <c r="C96" s="99">
        <f>C97</f>
        <v>22608.600000000002</v>
      </c>
      <c r="D96" s="99">
        <f>D97</f>
        <v>0</v>
      </c>
      <c r="E96" s="99">
        <f>E97</f>
        <v>19669.4</v>
      </c>
      <c r="F96" s="99">
        <f>F97</f>
        <v>0</v>
      </c>
      <c r="G96" s="99">
        <f>G97</f>
        <v>19669.4</v>
      </c>
      <c r="H96" s="99">
        <f>H97</f>
        <v>2939.2</v>
      </c>
      <c r="I96" s="99">
        <f>I97</f>
        <v>0</v>
      </c>
      <c r="J96" s="99">
        <f>J97</f>
        <v>22599.516620000002</v>
      </c>
      <c r="K96" s="99">
        <f>K97</f>
        <v>0</v>
      </c>
      <c r="L96" s="99">
        <f>L97</f>
        <v>19661.57947</v>
      </c>
      <c r="M96" s="99">
        <f>M97</f>
        <v>0</v>
      </c>
      <c r="N96" s="99">
        <f>N97</f>
        <v>19661.57947</v>
      </c>
      <c r="O96" s="99">
        <f>O97</f>
        <v>2937.93715</v>
      </c>
      <c r="P96" s="99">
        <f>P97</f>
        <v>0</v>
      </c>
      <c r="Q96" s="103"/>
    </row>
    <row r="97" spans="1:17" ht="129.75" customHeight="1">
      <c r="A97" s="101" t="s">
        <v>228</v>
      </c>
      <c r="B97" s="107" t="s">
        <v>229</v>
      </c>
      <c r="C97" s="99">
        <f>E97+H97</f>
        <v>22608.600000000002</v>
      </c>
      <c r="D97" s="99">
        <v>0</v>
      </c>
      <c r="E97" s="99">
        <f>F97+G97</f>
        <v>19669.4</v>
      </c>
      <c r="F97" s="99">
        <v>0</v>
      </c>
      <c r="G97" s="99">
        <v>19669.4</v>
      </c>
      <c r="H97" s="99">
        <v>2939.2</v>
      </c>
      <c r="I97" s="99">
        <v>0</v>
      </c>
      <c r="J97" s="99">
        <f>L97+O97</f>
        <v>22599.516620000002</v>
      </c>
      <c r="K97" s="99">
        <v>0</v>
      </c>
      <c r="L97" s="99">
        <f>M97+N97</f>
        <v>19661.57947</v>
      </c>
      <c r="M97" s="99">
        <v>0</v>
      </c>
      <c r="N97" s="99">
        <v>19661.57947</v>
      </c>
      <c r="O97" s="99">
        <v>2937.93715</v>
      </c>
      <c r="P97" s="99">
        <v>0</v>
      </c>
      <c r="Q97" s="108" t="s">
        <v>230</v>
      </c>
    </row>
    <row r="98" spans="1:17" ht="63" customHeight="1">
      <c r="A98" s="10" t="s">
        <v>231</v>
      </c>
      <c r="B98" s="104" t="s">
        <v>232</v>
      </c>
      <c r="C98" s="99">
        <f>C99</f>
        <v>1250.1083999999998</v>
      </c>
      <c r="D98" s="99">
        <f>D99</f>
        <v>0</v>
      </c>
      <c r="E98" s="99">
        <f>E99</f>
        <v>1087.6</v>
      </c>
      <c r="F98" s="99">
        <f>F99</f>
        <v>0</v>
      </c>
      <c r="G98" s="99">
        <f>G99</f>
        <v>1087.6</v>
      </c>
      <c r="H98" s="99">
        <f>H99</f>
        <v>162.5084</v>
      </c>
      <c r="I98" s="99">
        <f>I99</f>
        <v>0</v>
      </c>
      <c r="J98" s="99">
        <f>J99</f>
        <v>1250.07101</v>
      </c>
      <c r="K98" s="99">
        <f>K99</f>
        <v>0</v>
      </c>
      <c r="L98" s="99">
        <f>L99</f>
        <v>1087.56747</v>
      </c>
      <c r="M98" s="99">
        <f>M99</f>
        <v>0</v>
      </c>
      <c r="N98" s="99">
        <f>N99</f>
        <v>1087.56747</v>
      </c>
      <c r="O98" s="99">
        <f>O99</f>
        <v>162.50354</v>
      </c>
      <c r="P98" s="99">
        <f>P99</f>
        <v>0</v>
      </c>
      <c r="Q98" s="103"/>
    </row>
    <row r="99" spans="1:17" ht="44.25" customHeight="1">
      <c r="A99" s="101" t="s">
        <v>233</v>
      </c>
      <c r="B99" s="66" t="s">
        <v>234</v>
      </c>
      <c r="C99" s="69">
        <f>E99+H99</f>
        <v>1250.1083999999998</v>
      </c>
      <c r="D99" s="69">
        <v>0</v>
      </c>
      <c r="E99" s="69">
        <f>F99+G99</f>
        <v>1087.6</v>
      </c>
      <c r="F99" s="69">
        <v>0</v>
      </c>
      <c r="G99" s="69">
        <v>1087.6</v>
      </c>
      <c r="H99" s="69">
        <v>162.5084</v>
      </c>
      <c r="I99" s="69">
        <v>0</v>
      </c>
      <c r="J99" s="69">
        <f>L99+O99</f>
        <v>1250.07101</v>
      </c>
      <c r="K99" s="69">
        <v>0</v>
      </c>
      <c r="L99" s="69">
        <f>M99+N99</f>
        <v>1087.56747</v>
      </c>
      <c r="M99" s="69">
        <v>0</v>
      </c>
      <c r="N99" s="69">
        <v>1087.56747</v>
      </c>
      <c r="O99" s="69">
        <v>162.50354</v>
      </c>
      <c r="P99" s="69">
        <v>0</v>
      </c>
      <c r="Q99" s="102" t="s">
        <v>235</v>
      </c>
    </row>
    <row r="100" spans="1:256" s="16" customFormat="1" ht="94.5" customHeight="1">
      <c r="A100" s="46" t="s">
        <v>236</v>
      </c>
      <c r="B100" s="47" t="s">
        <v>237</v>
      </c>
      <c r="C100" s="98">
        <f>C101+C102+C103+C104</f>
        <v>14452.6</v>
      </c>
      <c r="D100" s="98">
        <f>D101+D102+D103+D104</f>
        <v>0</v>
      </c>
      <c r="E100" s="98">
        <f>E101+E102+E103+E104</f>
        <v>0</v>
      </c>
      <c r="F100" s="98">
        <f>F101+F102+F103+F104</f>
        <v>0</v>
      </c>
      <c r="G100" s="98">
        <f>G101+G102+G103+G104</f>
        <v>0</v>
      </c>
      <c r="H100" s="98">
        <f>H101+H102+H103+H104</f>
        <v>14452.6</v>
      </c>
      <c r="I100" s="98">
        <f>I101+I102+I103+I104</f>
        <v>0</v>
      </c>
      <c r="J100" s="98">
        <f>J101+J102+J103+J104</f>
        <v>14450.97178</v>
      </c>
      <c r="K100" s="98">
        <f>K101+K102+K103+K104</f>
        <v>0</v>
      </c>
      <c r="L100" s="98">
        <f>L101+L102+L103+L104</f>
        <v>0</v>
      </c>
      <c r="M100" s="98">
        <f>M101+M102+M103+M104</f>
        <v>0</v>
      </c>
      <c r="N100" s="98">
        <f>N101+N102+N103+N104</f>
        <v>0</v>
      </c>
      <c r="O100" s="98">
        <f>O101+O102+O103+O104</f>
        <v>14450.97178</v>
      </c>
      <c r="P100" s="98">
        <f>P101+P102+P103+P104</f>
        <v>0</v>
      </c>
      <c r="Q100" s="49"/>
      <c r="IU100" s="17"/>
      <c r="IV100" s="17"/>
    </row>
    <row r="101" spans="1:17" ht="110.25" customHeight="1">
      <c r="A101" s="79" t="s">
        <v>238</v>
      </c>
      <c r="B101" s="66" t="s">
        <v>239</v>
      </c>
      <c r="C101" s="80">
        <f>H101</f>
        <v>50.6</v>
      </c>
      <c r="D101" s="109">
        <v>0</v>
      </c>
      <c r="E101" s="76">
        <v>0</v>
      </c>
      <c r="F101" s="109">
        <v>0</v>
      </c>
      <c r="G101" s="76">
        <v>0</v>
      </c>
      <c r="H101" s="80">
        <v>50.6</v>
      </c>
      <c r="I101" s="76">
        <v>0</v>
      </c>
      <c r="J101" s="76">
        <f aca="true" t="shared" si="20" ref="J101:J104">O101</f>
        <v>48.97178</v>
      </c>
      <c r="K101" s="76">
        <v>0</v>
      </c>
      <c r="L101" s="76">
        <v>0</v>
      </c>
      <c r="M101" s="76">
        <v>0</v>
      </c>
      <c r="N101" s="76">
        <v>0</v>
      </c>
      <c r="O101" s="76">
        <v>48.97178</v>
      </c>
      <c r="P101" s="76">
        <v>0</v>
      </c>
      <c r="Q101" s="66" t="s">
        <v>240</v>
      </c>
    </row>
    <row r="102" spans="1:17" ht="110.25" customHeight="1">
      <c r="A102" s="79" t="s">
        <v>241</v>
      </c>
      <c r="B102" s="66" t="s">
        <v>242</v>
      </c>
      <c r="C102" s="57">
        <v>9170</v>
      </c>
      <c r="D102" s="109">
        <v>0</v>
      </c>
      <c r="E102" s="76">
        <v>0</v>
      </c>
      <c r="F102" s="109">
        <v>0</v>
      </c>
      <c r="G102" s="76">
        <v>0</v>
      </c>
      <c r="H102" s="57">
        <v>9170</v>
      </c>
      <c r="I102" s="76">
        <v>0</v>
      </c>
      <c r="J102" s="57">
        <f t="shared" si="20"/>
        <v>9170</v>
      </c>
      <c r="K102" s="57">
        <v>0</v>
      </c>
      <c r="L102" s="57">
        <v>0</v>
      </c>
      <c r="M102" s="57">
        <v>0</v>
      </c>
      <c r="N102" s="57">
        <v>0</v>
      </c>
      <c r="O102" s="57">
        <v>9170</v>
      </c>
      <c r="P102" s="57">
        <v>0</v>
      </c>
      <c r="Q102" s="34" t="s">
        <v>243</v>
      </c>
    </row>
    <row r="103" spans="1:17" ht="94.5" customHeight="1">
      <c r="A103" s="79" t="s">
        <v>244</v>
      </c>
      <c r="B103" s="66" t="s">
        <v>245</v>
      </c>
      <c r="C103" s="57">
        <v>5132</v>
      </c>
      <c r="D103" s="109">
        <v>0</v>
      </c>
      <c r="E103" s="76">
        <v>0</v>
      </c>
      <c r="F103" s="109">
        <v>0</v>
      </c>
      <c r="G103" s="76">
        <v>0</v>
      </c>
      <c r="H103" s="57">
        <v>5132</v>
      </c>
      <c r="I103" s="76">
        <v>0</v>
      </c>
      <c r="J103" s="57">
        <f t="shared" si="20"/>
        <v>5132</v>
      </c>
      <c r="K103" s="57">
        <v>0</v>
      </c>
      <c r="L103" s="57">
        <v>0</v>
      </c>
      <c r="M103" s="57">
        <v>0</v>
      </c>
      <c r="N103" s="57">
        <v>0</v>
      </c>
      <c r="O103" s="57">
        <v>5132</v>
      </c>
      <c r="P103" s="57">
        <v>0</v>
      </c>
      <c r="Q103" s="34" t="s">
        <v>246</v>
      </c>
    </row>
    <row r="104" spans="1:17" ht="94.5" customHeight="1">
      <c r="A104" s="79" t="s">
        <v>247</v>
      </c>
      <c r="B104" s="66" t="s">
        <v>248</v>
      </c>
      <c r="C104" s="57">
        <f>H104</f>
        <v>100</v>
      </c>
      <c r="D104" s="109">
        <v>0</v>
      </c>
      <c r="E104" s="76">
        <v>0</v>
      </c>
      <c r="F104" s="109">
        <v>0</v>
      </c>
      <c r="G104" s="76">
        <v>0</v>
      </c>
      <c r="H104" s="57">
        <v>100</v>
      </c>
      <c r="I104" s="76">
        <v>0</v>
      </c>
      <c r="J104" s="57">
        <f t="shared" si="20"/>
        <v>100</v>
      </c>
      <c r="K104" s="57">
        <v>0</v>
      </c>
      <c r="L104" s="57">
        <v>0</v>
      </c>
      <c r="M104" s="57">
        <v>0</v>
      </c>
      <c r="N104" s="57">
        <v>0</v>
      </c>
      <c r="O104" s="57">
        <v>100</v>
      </c>
      <c r="P104" s="57">
        <v>0</v>
      </c>
      <c r="Q104" s="34" t="s">
        <v>249</v>
      </c>
    </row>
    <row r="105" spans="1:256" s="16" customFormat="1" ht="63" customHeight="1">
      <c r="A105" s="46" t="s">
        <v>250</v>
      </c>
      <c r="B105" s="47" t="s">
        <v>251</v>
      </c>
      <c r="C105" s="98">
        <f>C106+C146+C147</f>
        <v>82027.97241</v>
      </c>
      <c r="D105" s="98">
        <f>D106+D146+D147</f>
        <v>0</v>
      </c>
      <c r="E105" s="98">
        <f>E106+E146+E147</f>
        <v>0</v>
      </c>
      <c r="F105" s="98">
        <f>F106+F146+F147</f>
        <v>0</v>
      </c>
      <c r="G105" s="98">
        <f>G106+G146+G147</f>
        <v>0</v>
      </c>
      <c r="H105" s="98">
        <f>H106+H146+H147</f>
        <v>82027.97241</v>
      </c>
      <c r="I105" s="98">
        <f>I106+I146+I147</f>
        <v>0</v>
      </c>
      <c r="J105" s="98">
        <f>J106+J146+J147</f>
        <v>81626.25271</v>
      </c>
      <c r="K105" s="98">
        <f>K106+K146+K147</f>
        <v>0</v>
      </c>
      <c r="L105" s="98">
        <f>L106+L146+L147</f>
        <v>0</v>
      </c>
      <c r="M105" s="98">
        <f>M106+M146+M147</f>
        <v>0</v>
      </c>
      <c r="N105" s="98">
        <f>N106+N146+N147</f>
        <v>0</v>
      </c>
      <c r="O105" s="98">
        <f>O106+O146+O147</f>
        <v>81626.25271</v>
      </c>
      <c r="P105" s="98">
        <f>P106+P146+P147</f>
        <v>0</v>
      </c>
      <c r="Q105" s="49"/>
      <c r="IU105" s="17"/>
      <c r="IV105" s="17"/>
    </row>
    <row r="106" spans="1:17" ht="63" customHeight="1">
      <c r="A106" s="10" t="s">
        <v>252</v>
      </c>
      <c r="B106" s="78" t="s">
        <v>253</v>
      </c>
      <c r="C106" s="99">
        <f>C107+C118+C121+C124+C126+C129+C132+C134+C135</f>
        <v>82027.97241</v>
      </c>
      <c r="D106" s="99">
        <f>D107+D118+D121+D124+D126+D129+D132+D134+D135</f>
        <v>0</v>
      </c>
      <c r="E106" s="99">
        <f>E107+E118+E121+E124+E126+E129+E132+E134+E135</f>
        <v>0</v>
      </c>
      <c r="F106" s="99">
        <f>F107+F118+F121+F124+F126+F129+F132+F134+F135</f>
        <v>0</v>
      </c>
      <c r="G106" s="99">
        <f>G107+G118+G121+G124+G126+G129+G132+G134+G135</f>
        <v>0</v>
      </c>
      <c r="H106" s="99">
        <f>H107+H118+H121+H124+H126+H129+H132+H134+H135</f>
        <v>82027.97241</v>
      </c>
      <c r="I106" s="99">
        <f>I107+I118+I121+I124+I126+I129+I132+I134+I135</f>
        <v>0</v>
      </c>
      <c r="J106" s="99">
        <f>J107+J118+J121+J124+J126+J129+J132+J134+J135</f>
        <v>81626.25271</v>
      </c>
      <c r="K106" s="99">
        <f>K107+K118+K121+K124+K126+K129+K132+K134+K135</f>
        <v>0</v>
      </c>
      <c r="L106" s="99">
        <f>L107+L118+L121+L124+L126+L129+L132+L134+L135</f>
        <v>0</v>
      </c>
      <c r="M106" s="99">
        <f>M107+M118+M121+M124+M126+M129+M132+M134+M135</f>
        <v>0</v>
      </c>
      <c r="N106" s="99">
        <f>N107+N118+N121+N124+N126+N129+N132+N134+N135</f>
        <v>0</v>
      </c>
      <c r="O106" s="99">
        <f>O107+O118+O121+O124+O126+O129+O132+O134+O135</f>
        <v>81626.25271</v>
      </c>
      <c r="P106" s="99">
        <f>P107+P118+P121+P124+P126+P129+P132+P134+P135</f>
        <v>0</v>
      </c>
      <c r="Q106" s="103"/>
    </row>
    <row r="107" spans="1:17" ht="47.25" customHeight="1">
      <c r="A107" s="10" t="s">
        <v>254</v>
      </c>
      <c r="B107" s="78" t="s">
        <v>255</v>
      </c>
      <c r="C107" s="99">
        <f>SUM(C108:C117)</f>
        <v>5838.250329999999</v>
      </c>
      <c r="D107" s="99">
        <f>SUM(D108:D117)</f>
        <v>0</v>
      </c>
      <c r="E107" s="99">
        <f>SUM(E108:E117)</f>
        <v>0</v>
      </c>
      <c r="F107" s="99">
        <f>SUM(F108:F117)</f>
        <v>0</v>
      </c>
      <c r="G107" s="99">
        <f>SUM(G108:G117)</f>
        <v>0</v>
      </c>
      <c r="H107" s="99">
        <f>SUM(H108:H117)</f>
        <v>5838.25033</v>
      </c>
      <c r="I107" s="99">
        <f>SUM(I108:I117)</f>
        <v>0</v>
      </c>
      <c r="J107" s="99">
        <f>SUM(J108:J117)</f>
        <v>5568.97823</v>
      </c>
      <c r="K107" s="99">
        <f>SUM(K108:K117)</f>
        <v>0</v>
      </c>
      <c r="L107" s="99">
        <f>SUM(L108:L117)</f>
        <v>0</v>
      </c>
      <c r="M107" s="99">
        <f>SUM(M108:M117)</f>
        <v>0</v>
      </c>
      <c r="N107" s="99">
        <f>SUM(N108:N117)</f>
        <v>0</v>
      </c>
      <c r="O107" s="99">
        <f>SUM(O108:O117)</f>
        <v>5568.978230000001</v>
      </c>
      <c r="P107" s="99">
        <f>SUM(P108:P117)</f>
        <v>0</v>
      </c>
      <c r="Q107" s="103"/>
    </row>
    <row r="108" spans="1:17" ht="47.25" customHeight="1">
      <c r="A108" s="79" t="s">
        <v>256</v>
      </c>
      <c r="B108" s="34" t="s">
        <v>257</v>
      </c>
      <c r="C108" s="76">
        <f>H108</f>
        <v>300.848</v>
      </c>
      <c r="D108" s="76">
        <v>0</v>
      </c>
      <c r="E108" s="76">
        <v>0</v>
      </c>
      <c r="F108" s="76">
        <v>0</v>
      </c>
      <c r="G108" s="76">
        <v>0</v>
      </c>
      <c r="H108" s="76">
        <v>300.848</v>
      </c>
      <c r="I108" s="76">
        <v>0</v>
      </c>
      <c r="J108" s="76">
        <f>O108</f>
        <v>300.848</v>
      </c>
      <c r="K108" s="76">
        <v>0</v>
      </c>
      <c r="L108" s="76">
        <v>0</v>
      </c>
      <c r="M108" s="76">
        <v>0</v>
      </c>
      <c r="N108" s="76">
        <v>0</v>
      </c>
      <c r="O108" s="76">
        <v>300.848</v>
      </c>
      <c r="P108" s="76">
        <v>0</v>
      </c>
      <c r="Q108" s="34" t="s">
        <v>258</v>
      </c>
    </row>
    <row r="109" spans="1:17" ht="63" customHeight="1">
      <c r="A109" s="79" t="s">
        <v>259</v>
      </c>
      <c r="B109" s="34" t="s">
        <v>260</v>
      </c>
      <c r="C109" s="76">
        <v>0</v>
      </c>
      <c r="D109" s="76">
        <v>0</v>
      </c>
      <c r="E109" s="76">
        <v>0</v>
      </c>
      <c r="F109" s="76">
        <v>0</v>
      </c>
      <c r="G109" s="76">
        <v>0</v>
      </c>
      <c r="H109" s="76">
        <v>0</v>
      </c>
      <c r="I109" s="76">
        <v>0</v>
      </c>
      <c r="J109" s="76">
        <v>0</v>
      </c>
      <c r="K109" s="76">
        <v>0</v>
      </c>
      <c r="L109" s="76">
        <v>0</v>
      </c>
      <c r="M109" s="76">
        <v>0</v>
      </c>
      <c r="N109" s="76">
        <v>0</v>
      </c>
      <c r="O109" s="76">
        <v>0</v>
      </c>
      <c r="P109" s="76">
        <v>0</v>
      </c>
      <c r="Q109" s="110" t="s">
        <v>163</v>
      </c>
    </row>
    <row r="110" spans="1:17" ht="94.5" customHeight="1">
      <c r="A110" s="79" t="s">
        <v>261</v>
      </c>
      <c r="B110" s="34" t="s">
        <v>262</v>
      </c>
      <c r="C110" s="76">
        <f aca="true" t="shared" si="21" ref="C110:C113">H110</f>
        <v>136.04</v>
      </c>
      <c r="D110" s="76">
        <v>0</v>
      </c>
      <c r="E110" s="76">
        <v>0</v>
      </c>
      <c r="F110" s="76">
        <v>0</v>
      </c>
      <c r="G110" s="76">
        <v>0</v>
      </c>
      <c r="H110" s="76">
        <v>136.04</v>
      </c>
      <c r="I110" s="76">
        <v>0</v>
      </c>
      <c r="J110" s="76">
        <f aca="true" t="shared" si="22" ref="J110:J113">O110</f>
        <v>136.04</v>
      </c>
      <c r="K110" s="76">
        <v>0</v>
      </c>
      <c r="L110" s="76">
        <v>0</v>
      </c>
      <c r="M110" s="76">
        <v>0</v>
      </c>
      <c r="N110" s="76">
        <v>0</v>
      </c>
      <c r="O110" s="76">
        <v>136.04</v>
      </c>
      <c r="P110" s="76">
        <v>0</v>
      </c>
      <c r="Q110" s="34" t="s">
        <v>263</v>
      </c>
    </row>
    <row r="111" spans="1:17" ht="63" customHeight="1">
      <c r="A111" s="79" t="s">
        <v>264</v>
      </c>
      <c r="B111" s="34" t="s">
        <v>265</v>
      </c>
      <c r="C111" s="76">
        <f t="shared" si="21"/>
        <v>2570.77099</v>
      </c>
      <c r="D111" s="76">
        <v>0</v>
      </c>
      <c r="E111" s="76">
        <v>0</v>
      </c>
      <c r="F111" s="76">
        <v>0</v>
      </c>
      <c r="G111" s="76">
        <v>0</v>
      </c>
      <c r="H111" s="76">
        <v>2570.77099</v>
      </c>
      <c r="I111" s="76">
        <v>0</v>
      </c>
      <c r="J111" s="76">
        <f t="shared" si="22"/>
        <v>2564.31613</v>
      </c>
      <c r="K111" s="76">
        <v>0</v>
      </c>
      <c r="L111" s="76">
        <v>0</v>
      </c>
      <c r="M111" s="76">
        <v>0</v>
      </c>
      <c r="N111" s="76">
        <v>0</v>
      </c>
      <c r="O111" s="76">
        <v>2564.31613</v>
      </c>
      <c r="P111" s="76">
        <v>0</v>
      </c>
      <c r="Q111" s="34" t="s">
        <v>266</v>
      </c>
    </row>
    <row r="112" spans="1:17" ht="63" customHeight="1">
      <c r="A112" s="79" t="s">
        <v>267</v>
      </c>
      <c r="B112" s="34" t="s">
        <v>268</v>
      </c>
      <c r="C112" s="76">
        <f t="shared" si="21"/>
        <v>1512.71059</v>
      </c>
      <c r="D112" s="76">
        <v>0</v>
      </c>
      <c r="E112" s="76">
        <v>0</v>
      </c>
      <c r="F112" s="76">
        <v>0</v>
      </c>
      <c r="G112" s="76">
        <v>0</v>
      </c>
      <c r="H112" s="76">
        <v>1512.71059</v>
      </c>
      <c r="I112" s="76">
        <v>0</v>
      </c>
      <c r="J112" s="76">
        <f t="shared" si="22"/>
        <v>1250.45621</v>
      </c>
      <c r="K112" s="76">
        <v>0</v>
      </c>
      <c r="L112" s="76">
        <v>0</v>
      </c>
      <c r="M112" s="76">
        <v>0</v>
      </c>
      <c r="N112" s="76">
        <v>0</v>
      </c>
      <c r="O112" s="76">
        <v>1250.45621</v>
      </c>
      <c r="P112" s="76">
        <v>0</v>
      </c>
      <c r="Q112" s="34" t="s">
        <v>269</v>
      </c>
    </row>
    <row r="113" spans="1:17" ht="63" customHeight="1">
      <c r="A113" s="79" t="s">
        <v>270</v>
      </c>
      <c r="B113" s="34" t="s">
        <v>271</v>
      </c>
      <c r="C113" s="76">
        <f t="shared" si="21"/>
        <v>151.85442</v>
      </c>
      <c r="D113" s="76">
        <v>0</v>
      </c>
      <c r="E113" s="76">
        <v>0</v>
      </c>
      <c r="F113" s="76">
        <v>0</v>
      </c>
      <c r="G113" s="76">
        <v>0</v>
      </c>
      <c r="H113" s="76">
        <v>151.85442</v>
      </c>
      <c r="I113" s="76">
        <v>0</v>
      </c>
      <c r="J113" s="76">
        <f t="shared" si="22"/>
        <v>151.85442</v>
      </c>
      <c r="K113" s="76">
        <v>0</v>
      </c>
      <c r="L113" s="76">
        <v>0</v>
      </c>
      <c r="M113" s="76">
        <v>0</v>
      </c>
      <c r="N113" s="76">
        <v>0</v>
      </c>
      <c r="O113" s="76">
        <v>151.85442</v>
      </c>
      <c r="P113" s="76">
        <v>0</v>
      </c>
      <c r="Q113" s="34" t="s">
        <v>272</v>
      </c>
    </row>
    <row r="114" spans="1:17" ht="110.25" customHeight="1">
      <c r="A114" s="79" t="s">
        <v>273</v>
      </c>
      <c r="B114" s="34" t="s">
        <v>274</v>
      </c>
      <c r="C114" s="76">
        <v>0</v>
      </c>
      <c r="D114" s="76">
        <v>0</v>
      </c>
      <c r="E114" s="76">
        <v>0</v>
      </c>
      <c r="F114" s="76">
        <v>0</v>
      </c>
      <c r="G114" s="76">
        <v>0</v>
      </c>
      <c r="H114" s="76">
        <v>0</v>
      </c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6">
        <v>0</v>
      </c>
      <c r="O114" s="76">
        <v>0</v>
      </c>
      <c r="P114" s="76">
        <v>0</v>
      </c>
      <c r="Q114" s="110" t="s">
        <v>163</v>
      </c>
    </row>
    <row r="115" spans="1:17" ht="47.25" customHeight="1">
      <c r="A115" s="79" t="s">
        <v>275</v>
      </c>
      <c r="B115" s="34" t="s">
        <v>276</v>
      </c>
      <c r="C115" s="76">
        <v>0</v>
      </c>
      <c r="D115" s="76">
        <v>0</v>
      </c>
      <c r="E115" s="76">
        <v>0</v>
      </c>
      <c r="F115" s="76">
        <v>0</v>
      </c>
      <c r="G115" s="76">
        <v>0</v>
      </c>
      <c r="H115" s="76">
        <v>0</v>
      </c>
      <c r="I115" s="76">
        <v>0</v>
      </c>
      <c r="J115" s="76">
        <v>0</v>
      </c>
      <c r="K115" s="76">
        <v>0</v>
      </c>
      <c r="L115" s="76">
        <v>0</v>
      </c>
      <c r="M115" s="76">
        <v>0</v>
      </c>
      <c r="N115" s="76">
        <v>0</v>
      </c>
      <c r="O115" s="76">
        <v>0</v>
      </c>
      <c r="P115" s="76">
        <v>0</v>
      </c>
      <c r="Q115" s="110" t="s">
        <v>163</v>
      </c>
    </row>
    <row r="116" spans="1:17" ht="47.25" customHeight="1">
      <c r="A116" s="79" t="s">
        <v>277</v>
      </c>
      <c r="B116" s="34" t="s">
        <v>278</v>
      </c>
      <c r="C116" s="76">
        <f aca="true" t="shared" si="23" ref="C116:C117">H116</f>
        <v>151.03141</v>
      </c>
      <c r="D116" s="76">
        <v>0</v>
      </c>
      <c r="E116" s="76">
        <v>0</v>
      </c>
      <c r="F116" s="76">
        <v>0</v>
      </c>
      <c r="G116" s="76">
        <v>0</v>
      </c>
      <c r="H116" s="76">
        <v>151.03141</v>
      </c>
      <c r="I116" s="76">
        <v>0</v>
      </c>
      <c r="J116" s="76">
        <f aca="true" t="shared" si="24" ref="J116:J117">O116</f>
        <v>150.46855</v>
      </c>
      <c r="K116" s="76">
        <v>0</v>
      </c>
      <c r="L116" s="76">
        <v>0</v>
      </c>
      <c r="M116" s="76">
        <v>0</v>
      </c>
      <c r="N116" s="76">
        <v>0</v>
      </c>
      <c r="O116" s="76">
        <v>150.46855</v>
      </c>
      <c r="P116" s="76">
        <v>0</v>
      </c>
      <c r="Q116" s="34" t="s">
        <v>279</v>
      </c>
    </row>
    <row r="117" spans="1:17" ht="72.75" customHeight="1">
      <c r="A117" s="79" t="s">
        <v>280</v>
      </c>
      <c r="B117" s="34" t="s">
        <v>281</v>
      </c>
      <c r="C117" s="76">
        <f t="shared" si="23"/>
        <v>1014.99492</v>
      </c>
      <c r="D117" s="76">
        <v>0</v>
      </c>
      <c r="E117" s="76">
        <v>0</v>
      </c>
      <c r="F117" s="76">
        <v>0</v>
      </c>
      <c r="G117" s="76">
        <v>0</v>
      </c>
      <c r="H117" s="76">
        <v>1014.99492</v>
      </c>
      <c r="I117" s="76">
        <v>0</v>
      </c>
      <c r="J117" s="76">
        <f t="shared" si="24"/>
        <v>1014.99492</v>
      </c>
      <c r="K117" s="76">
        <v>0</v>
      </c>
      <c r="L117" s="76">
        <v>0</v>
      </c>
      <c r="M117" s="76">
        <v>0</v>
      </c>
      <c r="N117" s="76">
        <v>0</v>
      </c>
      <c r="O117" s="76">
        <v>1014.99492</v>
      </c>
      <c r="P117" s="76">
        <v>0</v>
      </c>
      <c r="Q117" s="34" t="s">
        <v>282</v>
      </c>
    </row>
    <row r="118" spans="1:17" ht="47.25" customHeight="1">
      <c r="A118" s="10" t="s">
        <v>283</v>
      </c>
      <c r="B118" s="78" t="s">
        <v>284</v>
      </c>
      <c r="C118" s="99">
        <f>SUM(C119:C120)</f>
        <v>954.2579999999999</v>
      </c>
      <c r="D118" s="99">
        <f>SUM(D119:D120)</f>
        <v>0</v>
      </c>
      <c r="E118" s="99">
        <f>SUM(E119:E120)</f>
        <v>0</v>
      </c>
      <c r="F118" s="99">
        <f>SUM(F119:F120)</f>
        <v>0</v>
      </c>
      <c r="G118" s="99">
        <f>SUM(G119:G120)</f>
        <v>0</v>
      </c>
      <c r="H118" s="99">
        <f>SUM(H119:H120)</f>
        <v>954.2579999999999</v>
      </c>
      <c r="I118" s="99">
        <f>SUM(I119:I120)</f>
        <v>0</v>
      </c>
      <c r="J118" s="99">
        <f>SUM(J119:J120)</f>
        <v>946.79568</v>
      </c>
      <c r="K118" s="99">
        <f>SUM(K119:K120)</f>
        <v>0</v>
      </c>
      <c r="L118" s="99">
        <f>SUM(L119:L120)</f>
        <v>0</v>
      </c>
      <c r="M118" s="99">
        <f>SUM(M119:M120)</f>
        <v>0</v>
      </c>
      <c r="N118" s="99">
        <f>SUM(N119:N120)</f>
        <v>0</v>
      </c>
      <c r="O118" s="99">
        <f>SUM(O119:O120)</f>
        <v>946.79568</v>
      </c>
      <c r="P118" s="99">
        <f>SUM(P119:P120)</f>
        <v>0</v>
      </c>
      <c r="Q118" s="103"/>
    </row>
    <row r="119" spans="1:17" ht="47.25" customHeight="1">
      <c r="A119" s="79" t="s">
        <v>285</v>
      </c>
      <c r="B119" s="34" t="s">
        <v>286</v>
      </c>
      <c r="C119" s="76">
        <f aca="true" t="shared" si="25" ref="C119:C120">H119</f>
        <v>584.262</v>
      </c>
      <c r="D119" s="76">
        <v>0</v>
      </c>
      <c r="E119" s="76">
        <v>0</v>
      </c>
      <c r="F119" s="76">
        <v>0</v>
      </c>
      <c r="G119" s="76">
        <v>0</v>
      </c>
      <c r="H119" s="76">
        <v>584.262</v>
      </c>
      <c r="I119" s="76">
        <v>0</v>
      </c>
      <c r="J119" s="76">
        <f aca="true" t="shared" si="26" ref="J119:J120">O119</f>
        <v>576.79968</v>
      </c>
      <c r="K119" s="76">
        <v>0</v>
      </c>
      <c r="L119" s="76">
        <v>0</v>
      </c>
      <c r="M119" s="76">
        <v>0</v>
      </c>
      <c r="N119" s="76">
        <v>0</v>
      </c>
      <c r="O119" s="76">
        <v>576.79968</v>
      </c>
      <c r="P119" s="76">
        <v>0</v>
      </c>
      <c r="Q119" s="34" t="s">
        <v>287</v>
      </c>
    </row>
    <row r="120" spans="1:17" ht="94.5" customHeight="1">
      <c r="A120" s="79" t="s">
        <v>288</v>
      </c>
      <c r="B120" s="34" t="s">
        <v>289</v>
      </c>
      <c r="C120" s="76">
        <f t="shared" si="25"/>
        <v>369.996</v>
      </c>
      <c r="D120" s="76">
        <v>0</v>
      </c>
      <c r="E120" s="76">
        <v>0</v>
      </c>
      <c r="F120" s="76">
        <v>0</v>
      </c>
      <c r="G120" s="76">
        <v>0</v>
      </c>
      <c r="H120" s="76">
        <v>369.996</v>
      </c>
      <c r="I120" s="76">
        <v>0</v>
      </c>
      <c r="J120" s="76">
        <f t="shared" si="26"/>
        <v>369.996</v>
      </c>
      <c r="K120" s="76">
        <v>0</v>
      </c>
      <c r="L120" s="76">
        <v>0</v>
      </c>
      <c r="M120" s="76">
        <v>0</v>
      </c>
      <c r="N120" s="76">
        <v>0</v>
      </c>
      <c r="O120" s="76">
        <v>369.996</v>
      </c>
      <c r="P120" s="76">
        <v>0</v>
      </c>
      <c r="Q120" s="34" t="s">
        <v>290</v>
      </c>
    </row>
    <row r="121" spans="1:17" ht="47.25" customHeight="1">
      <c r="A121" s="10" t="s">
        <v>291</v>
      </c>
      <c r="B121" s="78" t="s">
        <v>292</v>
      </c>
      <c r="C121" s="99">
        <f>C122+C123</f>
        <v>31188.00203</v>
      </c>
      <c r="D121" s="99">
        <f>D122+D123</f>
        <v>0</v>
      </c>
      <c r="E121" s="99">
        <f>E122+E123</f>
        <v>0</v>
      </c>
      <c r="F121" s="99">
        <f>F122+F123</f>
        <v>0</v>
      </c>
      <c r="G121" s="99">
        <f>G122+G123</f>
        <v>0</v>
      </c>
      <c r="H121" s="99">
        <f>H122+H123</f>
        <v>31188.00203</v>
      </c>
      <c r="I121" s="99">
        <f>I122+I123</f>
        <v>0</v>
      </c>
      <c r="J121" s="99">
        <f>J122+J123</f>
        <v>31169.52627</v>
      </c>
      <c r="K121" s="99">
        <f>K122+K123</f>
        <v>0</v>
      </c>
      <c r="L121" s="99">
        <f>L122+L123</f>
        <v>0</v>
      </c>
      <c r="M121" s="99">
        <f>M122+M123</f>
        <v>0</v>
      </c>
      <c r="N121" s="99">
        <f>N122+N123</f>
        <v>0</v>
      </c>
      <c r="O121" s="99">
        <f>O122+O123</f>
        <v>31169.52627</v>
      </c>
      <c r="P121" s="99">
        <f>P122+P123</f>
        <v>0</v>
      </c>
      <c r="Q121" s="103"/>
    </row>
    <row r="122" spans="1:17" ht="110.25" customHeight="1">
      <c r="A122" s="79" t="s">
        <v>293</v>
      </c>
      <c r="B122" s="34" t="s">
        <v>294</v>
      </c>
      <c r="C122" s="76">
        <f aca="true" t="shared" si="27" ref="C122:C123">H122</f>
        <v>1118</v>
      </c>
      <c r="D122" s="76">
        <v>0</v>
      </c>
      <c r="E122" s="76">
        <v>0</v>
      </c>
      <c r="F122" s="76">
        <v>0</v>
      </c>
      <c r="G122" s="76">
        <v>0</v>
      </c>
      <c r="H122" s="76">
        <v>1118</v>
      </c>
      <c r="I122" s="76">
        <v>0</v>
      </c>
      <c r="J122" s="76">
        <f aca="true" t="shared" si="28" ref="J122:J123">O122</f>
        <v>1099.52424</v>
      </c>
      <c r="K122" s="76">
        <v>0</v>
      </c>
      <c r="L122" s="76">
        <v>0</v>
      </c>
      <c r="M122" s="76">
        <v>0</v>
      </c>
      <c r="N122" s="76">
        <v>0</v>
      </c>
      <c r="O122" s="76">
        <v>1099.52424</v>
      </c>
      <c r="P122" s="76">
        <v>0</v>
      </c>
      <c r="Q122" s="34" t="s">
        <v>295</v>
      </c>
    </row>
    <row r="123" spans="1:17" ht="90.75" customHeight="1">
      <c r="A123" s="79" t="s">
        <v>296</v>
      </c>
      <c r="B123" s="34" t="s">
        <v>297</v>
      </c>
      <c r="C123" s="76">
        <f t="shared" si="27"/>
        <v>30070.00203</v>
      </c>
      <c r="D123" s="76">
        <v>0</v>
      </c>
      <c r="E123" s="76">
        <v>0</v>
      </c>
      <c r="F123" s="76">
        <v>0</v>
      </c>
      <c r="G123" s="76">
        <v>0</v>
      </c>
      <c r="H123" s="76">
        <v>30070.00203</v>
      </c>
      <c r="I123" s="76">
        <v>0</v>
      </c>
      <c r="J123" s="76">
        <f t="shared" si="28"/>
        <v>30070.00203</v>
      </c>
      <c r="K123" s="76">
        <v>0</v>
      </c>
      <c r="L123" s="76">
        <v>0</v>
      </c>
      <c r="M123" s="76">
        <v>0</v>
      </c>
      <c r="N123" s="76">
        <v>0</v>
      </c>
      <c r="O123" s="76">
        <v>30070.00203</v>
      </c>
      <c r="P123" s="76">
        <v>0</v>
      </c>
      <c r="Q123" s="34" t="s">
        <v>298</v>
      </c>
    </row>
    <row r="124" spans="1:256" s="54" customFormat="1" ht="31.5" customHeight="1">
      <c r="A124" s="81" t="s">
        <v>299</v>
      </c>
      <c r="B124" s="111" t="s">
        <v>300</v>
      </c>
      <c r="C124" s="11">
        <f>C125</f>
        <v>86.86</v>
      </c>
      <c r="D124" s="11">
        <f>D125</f>
        <v>0</v>
      </c>
      <c r="E124" s="11">
        <f>E125</f>
        <v>0</v>
      </c>
      <c r="F124" s="11">
        <f>F125</f>
        <v>0</v>
      </c>
      <c r="G124" s="11">
        <f>G125</f>
        <v>0</v>
      </c>
      <c r="H124" s="11">
        <f>H125</f>
        <v>86.86</v>
      </c>
      <c r="I124" s="11">
        <f>I125</f>
        <v>0</v>
      </c>
      <c r="J124" s="11">
        <f>J125</f>
        <v>86.86</v>
      </c>
      <c r="K124" s="11">
        <f>K125</f>
        <v>0</v>
      </c>
      <c r="L124" s="11">
        <f>L125</f>
        <v>0</v>
      </c>
      <c r="M124" s="11">
        <f>M125</f>
        <v>0</v>
      </c>
      <c r="N124" s="11">
        <f>N125</f>
        <v>0</v>
      </c>
      <c r="O124" s="11">
        <f>O125</f>
        <v>86.86</v>
      </c>
      <c r="P124" s="11">
        <f>P125</f>
        <v>0</v>
      </c>
      <c r="Q124" s="111"/>
      <c r="IU124" s="83"/>
      <c r="IV124" s="83"/>
    </row>
    <row r="125" spans="1:17" ht="63" customHeight="1">
      <c r="A125" s="79" t="s">
        <v>301</v>
      </c>
      <c r="B125" s="34" t="s">
        <v>302</v>
      </c>
      <c r="C125" s="76">
        <f>H125</f>
        <v>86.86</v>
      </c>
      <c r="D125" s="76">
        <v>0</v>
      </c>
      <c r="E125" s="76">
        <v>0</v>
      </c>
      <c r="F125" s="76">
        <v>0</v>
      </c>
      <c r="G125" s="76">
        <v>0</v>
      </c>
      <c r="H125" s="76">
        <v>86.86</v>
      </c>
      <c r="I125" s="76">
        <v>0</v>
      </c>
      <c r="J125" s="76">
        <f>O125</f>
        <v>86.86</v>
      </c>
      <c r="K125" s="76">
        <v>0</v>
      </c>
      <c r="L125" s="76">
        <v>0</v>
      </c>
      <c r="M125" s="76">
        <v>0</v>
      </c>
      <c r="N125" s="76">
        <v>0</v>
      </c>
      <c r="O125" s="76">
        <v>86.86</v>
      </c>
      <c r="P125" s="76">
        <v>0</v>
      </c>
      <c r="Q125" s="34" t="s">
        <v>303</v>
      </c>
    </row>
    <row r="126" spans="1:17" ht="47.25" customHeight="1">
      <c r="A126" s="81" t="s">
        <v>304</v>
      </c>
      <c r="B126" s="111" t="s">
        <v>305</v>
      </c>
      <c r="C126" s="11">
        <f>C127+C128</f>
        <v>8973.235639999999</v>
      </c>
      <c r="D126" s="11">
        <f>D127+D128</f>
        <v>0</v>
      </c>
      <c r="E126" s="11">
        <f>E127+E128</f>
        <v>0</v>
      </c>
      <c r="F126" s="11">
        <f>F127+F128</f>
        <v>0</v>
      </c>
      <c r="G126" s="11">
        <f>G127+G128</f>
        <v>0</v>
      </c>
      <c r="H126" s="11">
        <f>H127+H128</f>
        <v>8973.235639999999</v>
      </c>
      <c r="I126" s="11">
        <f>I127+I128</f>
        <v>0</v>
      </c>
      <c r="J126" s="11">
        <f>J127+J128</f>
        <v>8973.235639999999</v>
      </c>
      <c r="K126" s="11">
        <f>K127+K128</f>
        <v>0</v>
      </c>
      <c r="L126" s="11">
        <f>L127+L128</f>
        <v>0</v>
      </c>
      <c r="M126" s="11">
        <f>M127+M128</f>
        <v>0</v>
      </c>
      <c r="N126" s="11">
        <f>N127+N128</f>
        <v>0</v>
      </c>
      <c r="O126" s="11">
        <f>O127+O128</f>
        <v>8973.235639999999</v>
      </c>
      <c r="P126" s="11">
        <f>P127+P128</f>
        <v>0</v>
      </c>
      <c r="Q126" s="111"/>
    </row>
    <row r="127" spans="1:17" ht="21.75" customHeight="1">
      <c r="A127" s="79" t="s">
        <v>306</v>
      </c>
      <c r="B127" s="34" t="s">
        <v>307</v>
      </c>
      <c r="C127" s="76">
        <f aca="true" t="shared" si="29" ref="C127:C128">H127</f>
        <v>7653.04394</v>
      </c>
      <c r="D127" s="76">
        <v>0</v>
      </c>
      <c r="E127" s="76">
        <v>0</v>
      </c>
      <c r="F127" s="76">
        <v>0</v>
      </c>
      <c r="G127" s="76">
        <v>0</v>
      </c>
      <c r="H127" s="76">
        <v>7653.04394</v>
      </c>
      <c r="I127" s="76">
        <v>0</v>
      </c>
      <c r="J127" s="76">
        <f aca="true" t="shared" si="30" ref="J127:J128">O127</f>
        <v>7653.04394</v>
      </c>
      <c r="K127" s="76">
        <v>0</v>
      </c>
      <c r="L127" s="76">
        <v>0</v>
      </c>
      <c r="M127" s="76">
        <v>0</v>
      </c>
      <c r="N127" s="76">
        <v>0</v>
      </c>
      <c r="O127" s="76">
        <v>7653.04394</v>
      </c>
      <c r="P127" s="76">
        <v>0</v>
      </c>
      <c r="Q127" s="34" t="s">
        <v>308</v>
      </c>
    </row>
    <row r="128" spans="1:17" ht="40.5" customHeight="1">
      <c r="A128" s="79" t="s">
        <v>309</v>
      </c>
      <c r="B128" s="34" t="s">
        <v>310</v>
      </c>
      <c r="C128" s="76">
        <f t="shared" si="29"/>
        <v>1320.1917</v>
      </c>
      <c r="D128" s="76">
        <v>0</v>
      </c>
      <c r="E128" s="76">
        <v>0</v>
      </c>
      <c r="F128" s="76">
        <v>0</v>
      </c>
      <c r="G128" s="76">
        <v>0</v>
      </c>
      <c r="H128" s="76">
        <v>1320.1917</v>
      </c>
      <c r="I128" s="76">
        <v>0</v>
      </c>
      <c r="J128" s="76">
        <f t="shared" si="30"/>
        <v>1320.1917</v>
      </c>
      <c r="K128" s="76">
        <v>0</v>
      </c>
      <c r="L128" s="76">
        <v>0</v>
      </c>
      <c r="M128" s="76">
        <v>0</v>
      </c>
      <c r="N128" s="76">
        <v>0</v>
      </c>
      <c r="O128" s="76">
        <v>1320.1917</v>
      </c>
      <c r="P128" s="76">
        <v>0</v>
      </c>
      <c r="Q128" s="34" t="s">
        <v>311</v>
      </c>
    </row>
    <row r="129" spans="1:17" ht="94.5" customHeight="1">
      <c r="A129" s="81" t="s">
        <v>312</v>
      </c>
      <c r="B129" s="111" t="s">
        <v>313</v>
      </c>
      <c r="C129" s="11">
        <f>C130+C131</f>
        <v>2173.12975</v>
      </c>
      <c r="D129" s="11">
        <f>D130+D131</f>
        <v>0</v>
      </c>
      <c r="E129" s="11">
        <f>E130+E131</f>
        <v>0</v>
      </c>
      <c r="F129" s="11">
        <f>F130+F131</f>
        <v>0</v>
      </c>
      <c r="G129" s="11">
        <f>G130+G131</f>
        <v>0</v>
      </c>
      <c r="H129" s="11">
        <f>H130+H131</f>
        <v>2173.12975</v>
      </c>
      <c r="I129" s="11">
        <f>I130+I131</f>
        <v>0</v>
      </c>
      <c r="J129" s="11">
        <f>J130+J131</f>
        <v>2173.12975</v>
      </c>
      <c r="K129" s="11">
        <f>K130+K131</f>
        <v>0</v>
      </c>
      <c r="L129" s="11">
        <f>L130+L131</f>
        <v>0</v>
      </c>
      <c r="M129" s="11">
        <f>M130+M131</f>
        <v>0</v>
      </c>
      <c r="N129" s="11">
        <f>N130+N131</f>
        <v>0</v>
      </c>
      <c r="O129" s="11">
        <f>O130+O131</f>
        <v>2173.12975</v>
      </c>
      <c r="P129" s="11">
        <f>P130+P131</f>
        <v>0</v>
      </c>
      <c r="Q129" s="111"/>
    </row>
    <row r="130" spans="1:17" ht="47.25" customHeight="1">
      <c r="A130" s="79" t="s">
        <v>314</v>
      </c>
      <c r="B130" s="34" t="s">
        <v>315</v>
      </c>
      <c r="C130" s="11">
        <f>H130</f>
        <v>2173.12975</v>
      </c>
      <c r="D130" s="11">
        <v>0</v>
      </c>
      <c r="E130" s="11">
        <v>0</v>
      </c>
      <c r="F130" s="11">
        <v>0</v>
      </c>
      <c r="G130" s="11">
        <v>0</v>
      </c>
      <c r="H130" s="11">
        <v>2173.12975</v>
      </c>
      <c r="I130" s="11">
        <v>0</v>
      </c>
      <c r="J130" s="11">
        <f aca="true" t="shared" si="31" ref="J130:J131">O130</f>
        <v>2173.12975</v>
      </c>
      <c r="K130" s="11">
        <v>0</v>
      </c>
      <c r="L130" s="11">
        <v>0</v>
      </c>
      <c r="M130" s="11">
        <v>0</v>
      </c>
      <c r="N130" s="11">
        <v>0</v>
      </c>
      <c r="O130" s="11">
        <v>2173.12975</v>
      </c>
      <c r="P130" s="11">
        <v>0</v>
      </c>
      <c r="Q130" s="34" t="s">
        <v>316</v>
      </c>
    </row>
    <row r="131" spans="1:17" ht="31.5" customHeight="1">
      <c r="A131" s="79" t="s">
        <v>317</v>
      </c>
      <c r="B131" s="34" t="s">
        <v>318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f t="shared" si="31"/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0" t="s">
        <v>163</v>
      </c>
    </row>
    <row r="132" spans="1:17" ht="31.5" customHeight="1">
      <c r="A132" s="81" t="s">
        <v>319</v>
      </c>
      <c r="B132" s="111" t="s">
        <v>320</v>
      </c>
      <c r="C132" s="11">
        <f>C133</f>
        <v>5843.18594</v>
      </c>
      <c r="D132" s="11">
        <f>D133</f>
        <v>0</v>
      </c>
      <c r="E132" s="11">
        <f>E133</f>
        <v>0</v>
      </c>
      <c r="F132" s="11">
        <f>F133</f>
        <v>0</v>
      </c>
      <c r="G132" s="11">
        <f>G133</f>
        <v>0</v>
      </c>
      <c r="H132" s="11">
        <f>H133</f>
        <v>5843.18594</v>
      </c>
      <c r="I132" s="11">
        <f>I133</f>
        <v>0</v>
      </c>
      <c r="J132" s="11">
        <f>J133</f>
        <v>5843.18594</v>
      </c>
      <c r="K132" s="11">
        <f>K133</f>
        <v>0</v>
      </c>
      <c r="L132" s="11">
        <f>L133</f>
        <v>0</v>
      </c>
      <c r="M132" s="11">
        <f>M133</f>
        <v>0</v>
      </c>
      <c r="N132" s="11">
        <f>N133</f>
        <v>0</v>
      </c>
      <c r="O132" s="11">
        <f>O133</f>
        <v>5843.18594</v>
      </c>
      <c r="P132" s="11">
        <f>P133</f>
        <v>0</v>
      </c>
      <c r="Q132" s="111"/>
    </row>
    <row r="133" spans="1:17" ht="60.75" customHeight="1">
      <c r="A133" s="79" t="s">
        <v>321</v>
      </c>
      <c r="B133" s="34" t="s">
        <v>322</v>
      </c>
      <c r="C133" s="11">
        <f>H133</f>
        <v>5843.18594</v>
      </c>
      <c r="D133" s="11">
        <v>0</v>
      </c>
      <c r="E133" s="11">
        <v>0</v>
      </c>
      <c r="F133" s="11">
        <v>0</v>
      </c>
      <c r="G133" s="11">
        <v>0</v>
      </c>
      <c r="H133" s="11">
        <v>5843.18594</v>
      </c>
      <c r="I133" s="11">
        <v>0</v>
      </c>
      <c r="J133" s="11">
        <f>O133</f>
        <v>5843.18594</v>
      </c>
      <c r="K133" s="11">
        <v>0</v>
      </c>
      <c r="L133" s="11">
        <v>0</v>
      </c>
      <c r="M133" s="11">
        <v>0</v>
      </c>
      <c r="N133" s="11">
        <v>0</v>
      </c>
      <c r="O133" s="11">
        <v>5843.18594</v>
      </c>
      <c r="P133" s="11">
        <v>0</v>
      </c>
      <c r="Q133" s="34" t="s">
        <v>323</v>
      </c>
    </row>
    <row r="134" spans="1:17" ht="78.75" customHeight="1">
      <c r="A134" s="81" t="s">
        <v>324</v>
      </c>
      <c r="B134" s="111" t="s">
        <v>325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1"/>
    </row>
    <row r="135" spans="1:17" ht="78.75" customHeight="1">
      <c r="A135" s="81" t="s">
        <v>326</v>
      </c>
      <c r="B135" s="111" t="s">
        <v>327</v>
      </c>
      <c r="C135" s="11">
        <f>SUM(C136:C145)</f>
        <v>26971.05072</v>
      </c>
      <c r="D135" s="11">
        <f>SUM(D136:D145)</f>
        <v>0</v>
      </c>
      <c r="E135" s="11">
        <f>SUM(E136:E145)</f>
        <v>0</v>
      </c>
      <c r="F135" s="11">
        <f>SUM(F136:F145)</f>
        <v>0</v>
      </c>
      <c r="G135" s="11">
        <f>SUM(G136:G145)</f>
        <v>0</v>
      </c>
      <c r="H135" s="11">
        <f>SUM(H136:H145)</f>
        <v>26971.05072</v>
      </c>
      <c r="I135" s="11">
        <f>SUM(I136:I145)</f>
        <v>0</v>
      </c>
      <c r="J135" s="11">
        <f>SUM(J136:J145)</f>
        <v>26864.5412</v>
      </c>
      <c r="K135" s="11">
        <f>SUM(K136:K145)</f>
        <v>0</v>
      </c>
      <c r="L135" s="11">
        <f>SUM(L136:L145)</f>
        <v>0</v>
      </c>
      <c r="M135" s="11">
        <f>SUM(M136:M145)</f>
        <v>0</v>
      </c>
      <c r="N135" s="11">
        <f>SUM(N136:N145)</f>
        <v>0</v>
      </c>
      <c r="O135" s="11">
        <f>SUM(O136:O145)</f>
        <v>26864.5412</v>
      </c>
      <c r="P135" s="11">
        <f>SUM(P136:P145)</f>
        <v>0</v>
      </c>
      <c r="Q135" s="112"/>
    </row>
    <row r="136" spans="1:17" ht="47.25" customHeight="1">
      <c r="A136" s="79" t="s">
        <v>328</v>
      </c>
      <c r="B136" s="34" t="s">
        <v>329</v>
      </c>
      <c r="C136" s="76">
        <f aca="true" t="shared" si="32" ref="C136:C141">H136</f>
        <v>19113.7525</v>
      </c>
      <c r="D136" s="76">
        <v>0</v>
      </c>
      <c r="E136" s="76">
        <v>0</v>
      </c>
      <c r="F136" s="76">
        <v>0</v>
      </c>
      <c r="G136" s="76">
        <v>0</v>
      </c>
      <c r="H136" s="76">
        <v>19113.7525</v>
      </c>
      <c r="I136" s="76">
        <v>0</v>
      </c>
      <c r="J136" s="76">
        <f aca="true" t="shared" si="33" ref="J136:J141">O136</f>
        <v>19113.7525</v>
      </c>
      <c r="K136" s="76">
        <v>0</v>
      </c>
      <c r="L136" s="76">
        <v>0</v>
      </c>
      <c r="M136" s="76">
        <v>0</v>
      </c>
      <c r="N136" s="76">
        <v>0</v>
      </c>
      <c r="O136" s="76">
        <v>19113.7525</v>
      </c>
      <c r="P136" s="76">
        <v>0</v>
      </c>
      <c r="Q136" s="113" t="s">
        <v>330</v>
      </c>
    </row>
    <row r="137" spans="1:17" ht="15.75" customHeight="1">
      <c r="A137" s="79" t="s">
        <v>331</v>
      </c>
      <c r="B137" s="34" t="s">
        <v>332</v>
      </c>
      <c r="C137" s="76">
        <f t="shared" si="32"/>
        <v>5772.3535</v>
      </c>
      <c r="D137" s="76">
        <v>0</v>
      </c>
      <c r="E137" s="76">
        <v>0</v>
      </c>
      <c r="F137" s="76">
        <v>0</v>
      </c>
      <c r="G137" s="76">
        <v>0</v>
      </c>
      <c r="H137" s="76">
        <v>5772.3535</v>
      </c>
      <c r="I137" s="76">
        <v>0</v>
      </c>
      <c r="J137" s="76">
        <f t="shared" si="33"/>
        <v>5682.335</v>
      </c>
      <c r="K137" s="76">
        <v>0</v>
      </c>
      <c r="L137" s="76">
        <v>0</v>
      </c>
      <c r="M137" s="76">
        <v>0</v>
      </c>
      <c r="N137" s="76">
        <v>0</v>
      </c>
      <c r="O137" s="76">
        <v>5682.335</v>
      </c>
      <c r="P137" s="76">
        <v>0</v>
      </c>
      <c r="Q137" s="113" t="s">
        <v>330</v>
      </c>
    </row>
    <row r="138" spans="1:17" ht="15.75" customHeight="1">
      <c r="A138" s="79" t="s">
        <v>333</v>
      </c>
      <c r="B138" s="34" t="s">
        <v>334</v>
      </c>
      <c r="C138" s="76">
        <f t="shared" si="32"/>
        <v>2.4</v>
      </c>
      <c r="D138" s="76">
        <v>0</v>
      </c>
      <c r="E138" s="76">
        <v>0</v>
      </c>
      <c r="F138" s="76">
        <v>0</v>
      </c>
      <c r="G138" s="76">
        <v>0</v>
      </c>
      <c r="H138" s="76">
        <v>2.4</v>
      </c>
      <c r="I138" s="76">
        <v>0</v>
      </c>
      <c r="J138" s="76">
        <f t="shared" si="33"/>
        <v>2.4</v>
      </c>
      <c r="K138" s="76">
        <v>0</v>
      </c>
      <c r="L138" s="76">
        <v>0</v>
      </c>
      <c r="M138" s="76"/>
      <c r="N138" s="76">
        <v>0</v>
      </c>
      <c r="O138" s="76">
        <v>2.4</v>
      </c>
      <c r="P138" s="76">
        <v>0</v>
      </c>
      <c r="Q138" s="113" t="s">
        <v>330</v>
      </c>
    </row>
    <row r="139" spans="1:17" ht="15.75" customHeight="1">
      <c r="A139" s="79" t="s">
        <v>335</v>
      </c>
      <c r="B139" s="34" t="s">
        <v>336</v>
      </c>
      <c r="C139" s="76">
        <f t="shared" si="32"/>
        <v>269.90372</v>
      </c>
      <c r="D139" s="76">
        <v>0</v>
      </c>
      <c r="E139" s="76">
        <v>0</v>
      </c>
      <c r="F139" s="76">
        <v>0</v>
      </c>
      <c r="G139" s="76">
        <v>0</v>
      </c>
      <c r="H139" s="76">
        <v>269.90372</v>
      </c>
      <c r="I139" s="76">
        <v>0</v>
      </c>
      <c r="J139" s="76">
        <f t="shared" si="33"/>
        <v>253.4127</v>
      </c>
      <c r="K139" s="76">
        <v>0</v>
      </c>
      <c r="L139" s="76">
        <v>0</v>
      </c>
      <c r="M139" s="76">
        <v>0</v>
      </c>
      <c r="N139" s="76">
        <v>0</v>
      </c>
      <c r="O139" s="76">
        <v>253.4127</v>
      </c>
      <c r="P139" s="76">
        <v>0</v>
      </c>
      <c r="Q139" s="113" t="s">
        <v>330</v>
      </c>
    </row>
    <row r="140" spans="1:17" ht="31.5" customHeight="1">
      <c r="A140" s="79" t="s">
        <v>337</v>
      </c>
      <c r="B140" s="34" t="s">
        <v>338</v>
      </c>
      <c r="C140" s="76">
        <f t="shared" si="32"/>
        <v>105.96534</v>
      </c>
      <c r="D140" s="76">
        <v>0</v>
      </c>
      <c r="E140" s="76">
        <v>0</v>
      </c>
      <c r="F140" s="76">
        <v>0</v>
      </c>
      <c r="G140" s="76">
        <v>0</v>
      </c>
      <c r="H140" s="76">
        <v>105.96534</v>
      </c>
      <c r="I140" s="76">
        <v>0</v>
      </c>
      <c r="J140" s="76">
        <f t="shared" si="33"/>
        <v>105.96534</v>
      </c>
      <c r="K140" s="76">
        <v>0</v>
      </c>
      <c r="L140" s="76">
        <v>0</v>
      </c>
      <c r="M140" s="76">
        <v>0</v>
      </c>
      <c r="N140" s="76">
        <v>0</v>
      </c>
      <c r="O140" s="76">
        <v>105.96534</v>
      </c>
      <c r="P140" s="76">
        <v>0</v>
      </c>
      <c r="Q140" s="113" t="s">
        <v>330</v>
      </c>
    </row>
    <row r="141" spans="1:17" ht="15.75" customHeight="1">
      <c r="A141" s="79" t="s">
        <v>339</v>
      </c>
      <c r="B141" s="34" t="s">
        <v>340</v>
      </c>
      <c r="C141" s="76">
        <f t="shared" si="32"/>
        <v>462.38665</v>
      </c>
      <c r="D141" s="76">
        <v>0</v>
      </c>
      <c r="E141" s="76">
        <v>0</v>
      </c>
      <c r="F141" s="76">
        <v>0</v>
      </c>
      <c r="G141" s="76">
        <v>0</v>
      </c>
      <c r="H141" s="76">
        <v>462.38665</v>
      </c>
      <c r="I141" s="76">
        <v>0</v>
      </c>
      <c r="J141" s="76">
        <f t="shared" si="33"/>
        <v>462.38665</v>
      </c>
      <c r="K141" s="76">
        <v>0</v>
      </c>
      <c r="L141" s="76">
        <v>0</v>
      </c>
      <c r="M141" s="76">
        <v>0</v>
      </c>
      <c r="N141" s="76">
        <v>0</v>
      </c>
      <c r="O141" s="76">
        <v>462.38665</v>
      </c>
      <c r="P141" s="76">
        <v>0</v>
      </c>
      <c r="Q141" s="113" t="s">
        <v>330</v>
      </c>
    </row>
    <row r="142" spans="1:17" ht="15.75" customHeight="1">
      <c r="A142" s="79" t="s">
        <v>341</v>
      </c>
      <c r="B142" s="34" t="s">
        <v>342</v>
      </c>
      <c r="C142" s="76">
        <v>0</v>
      </c>
      <c r="D142" s="76">
        <v>0</v>
      </c>
      <c r="E142" s="76">
        <v>0</v>
      </c>
      <c r="F142" s="76">
        <v>0</v>
      </c>
      <c r="G142" s="76">
        <v>0</v>
      </c>
      <c r="H142" s="76">
        <v>0</v>
      </c>
      <c r="I142" s="76">
        <v>0</v>
      </c>
      <c r="J142" s="76">
        <v>0</v>
      </c>
      <c r="K142" s="76">
        <v>0</v>
      </c>
      <c r="L142" s="76">
        <v>0</v>
      </c>
      <c r="M142" s="76">
        <v>0</v>
      </c>
      <c r="N142" s="76">
        <v>0</v>
      </c>
      <c r="O142" s="76">
        <v>0</v>
      </c>
      <c r="P142" s="76">
        <v>0</v>
      </c>
      <c r="Q142" s="113" t="s">
        <v>163</v>
      </c>
    </row>
    <row r="143" spans="1:17" ht="31.5" customHeight="1">
      <c r="A143" s="79" t="s">
        <v>343</v>
      </c>
      <c r="B143" s="34" t="s">
        <v>344</v>
      </c>
      <c r="C143" s="76">
        <f aca="true" t="shared" si="34" ref="C143:C145">H143</f>
        <v>471.61147</v>
      </c>
      <c r="D143" s="76">
        <v>0</v>
      </c>
      <c r="E143" s="76">
        <v>0</v>
      </c>
      <c r="F143" s="76">
        <v>0</v>
      </c>
      <c r="G143" s="76">
        <v>0</v>
      </c>
      <c r="H143" s="76">
        <v>471.61147</v>
      </c>
      <c r="I143" s="76">
        <v>0</v>
      </c>
      <c r="J143" s="76">
        <f aca="true" t="shared" si="35" ref="J143:J145">O143</f>
        <v>471.61147</v>
      </c>
      <c r="K143" s="76">
        <v>0</v>
      </c>
      <c r="L143" s="76">
        <v>0</v>
      </c>
      <c r="M143" s="76">
        <v>0</v>
      </c>
      <c r="N143" s="76">
        <v>0</v>
      </c>
      <c r="O143" s="76">
        <v>471.61147</v>
      </c>
      <c r="P143" s="76">
        <v>0</v>
      </c>
      <c r="Q143" s="113" t="s">
        <v>330</v>
      </c>
    </row>
    <row r="144" spans="1:17" ht="31.5" customHeight="1">
      <c r="A144" s="79" t="s">
        <v>345</v>
      </c>
      <c r="B144" s="34" t="s">
        <v>346</v>
      </c>
      <c r="C144" s="76">
        <f t="shared" si="34"/>
        <v>44.87354</v>
      </c>
      <c r="D144" s="76">
        <v>0</v>
      </c>
      <c r="E144" s="76">
        <v>0</v>
      </c>
      <c r="F144" s="76">
        <v>0</v>
      </c>
      <c r="G144" s="76">
        <v>0</v>
      </c>
      <c r="H144" s="76">
        <v>44.87354</v>
      </c>
      <c r="I144" s="76">
        <v>0</v>
      </c>
      <c r="J144" s="76">
        <f t="shared" si="35"/>
        <v>44.87354</v>
      </c>
      <c r="K144" s="76">
        <v>0</v>
      </c>
      <c r="L144" s="76">
        <v>0</v>
      </c>
      <c r="M144" s="76">
        <v>0</v>
      </c>
      <c r="N144" s="76">
        <v>0</v>
      </c>
      <c r="O144" s="76">
        <v>44.87354</v>
      </c>
      <c r="P144" s="76">
        <v>0</v>
      </c>
      <c r="Q144" s="113" t="s">
        <v>330</v>
      </c>
    </row>
    <row r="145" spans="1:17" ht="15.75" customHeight="1">
      <c r="A145" s="79" t="s">
        <v>347</v>
      </c>
      <c r="B145" s="34" t="s">
        <v>348</v>
      </c>
      <c r="C145" s="76">
        <f t="shared" si="34"/>
        <v>727.804</v>
      </c>
      <c r="D145" s="76">
        <v>0</v>
      </c>
      <c r="E145" s="76">
        <v>0</v>
      </c>
      <c r="F145" s="76">
        <v>0</v>
      </c>
      <c r="G145" s="76">
        <v>0</v>
      </c>
      <c r="H145" s="76">
        <v>727.804</v>
      </c>
      <c r="I145" s="76">
        <v>0</v>
      </c>
      <c r="J145" s="76">
        <f t="shared" si="35"/>
        <v>727.804</v>
      </c>
      <c r="K145" s="76">
        <v>0</v>
      </c>
      <c r="L145" s="76">
        <v>0</v>
      </c>
      <c r="M145" s="76">
        <v>0</v>
      </c>
      <c r="N145" s="76">
        <v>0</v>
      </c>
      <c r="O145" s="76">
        <v>727.804</v>
      </c>
      <c r="P145" s="76">
        <v>0</v>
      </c>
      <c r="Q145" s="113" t="s">
        <v>330</v>
      </c>
    </row>
    <row r="146" spans="1:256" s="54" customFormat="1" ht="110.25" customHeight="1">
      <c r="A146" s="81" t="s">
        <v>349</v>
      </c>
      <c r="B146" s="111" t="s">
        <v>350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4" t="s">
        <v>163</v>
      </c>
      <c r="IU146" s="83"/>
      <c r="IV146" s="83"/>
    </row>
    <row r="147" spans="1:256" s="54" customFormat="1" ht="78.75" customHeight="1">
      <c r="A147" s="81" t="s">
        <v>351</v>
      </c>
      <c r="B147" s="111" t="s">
        <v>352</v>
      </c>
      <c r="C147" s="11">
        <f>C148+C149</f>
        <v>0</v>
      </c>
      <c r="D147" s="11">
        <f>D148+D149</f>
        <v>0</v>
      </c>
      <c r="E147" s="11">
        <f>E148+E149</f>
        <v>0</v>
      </c>
      <c r="F147" s="11">
        <f>F148+F149</f>
        <v>0</v>
      </c>
      <c r="G147" s="11">
        <f>G148+G149</f>
        <v>0</v>
      </c>
      <c r="H147" s="11">
        <f>H148+H149</f>
        <v>0</v>
      </c>
      <c r="I147" s="11">
        <f>I148+I149</f>
        <v>0</v>
      </c>
      <c r="J147" s="11">
        <f>J148+J149</f>
        <v>0</v>
      </c>
      <c r="K147" s="11">
        <f>K148+K149</f>
        <v>0</v>
      </c>
      <c r="L147" s="11">
        <f>L148+L149</f>
        <v>0</v>
      </c>
      <c r="M147" s="11">
        <f>M148+M149</f>
        <v>0</v>
      </c>
      <c r="N147" s="11">
        <f>N148+N149</f>
        <v>0</v>
      </c>
      <c r="O147" s="11">
        <f>O148+O149</f>
        <v>0</v>
      </c>
      <c r="P147" s="11">
        <f>P148+P149</f>
        <v>0</v>
      </c>
      <c r="Q147" s="114" t="s">
        <v>163</v>
      </c>
      <c r="IU147" s="83"/>
      <c r="IV147" s="83"/>
    </row>
    <row r="148" spans="1:256" s="54" customFormat="1" ht="63" customHeight="1">
      <c r="A148" s="81" t="s">
        <v>353</v>
      </c>
      <c r="B148" s="111" t="s">
        <v>354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4" t="s">
        <v>163</v>
      </c>
      <c r="IU148" s="83"/>
      <c r="IV148" s="83"/>
    </row>
    <row r="149" spans="1:256" s="54" customFormat="1" ht="110.25" customHeight="1">
      <c r="A149" s="81" t="s">
        <v>355</v>
      </c>
      <c r="B149" s="111" t="s">
        <v>356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4" t="s">
        <v>163</v>
      </c>
      <c r="IU149" s="83"/>
      <c r="IV149" s="83"/>
    </row>
    <row r="150" spans="1:256" s="16" customFormat="1" ht="63" customHeight="1">
      <c r="A150" s="115" t="s">
        <v>357</v>
      </c>
      <c r="B150" s="116" t="s">
        <v>358</v>
      </c>
      <c r="C150" s="59">
        <f>C151+C155</f>
        <v>6725.9835600000015</v>
      </c>
      <c r="D150" s="59">
        <f>D151+D155</f>
        <v>0</v>
      </c>
      <c r="E150" s="59">
        <f>E151+E155</f>
        <v>0</v>
      </c>
      <c r="F150" s="59">
        <f>F151+F155</f>
        <v>0</v>
      </c>
      <c r="G150" s="59">
        <f>G151+G155</f>
        <v>0</v>
      </c>
      <c r="H150" s="59">
        <f>H151+H155</f>
        <v>6725.9835600000015</v>
      </c>
      <c r="I150" s="59">
        <f>I151+I155</f>
        <v>0</v>
      </c>
      <c r="J150" s="59">
        <f>J151+J155</f>
        <v>6300.533230000001</v>
      </c>
      <c r="K150" s="59">
        <f>K151+K155</f>
        <v>0</v>
      </c>
      <c r="L150" s="59">
        <f>L151+L155</f>
        <v>0</v>
      </c>
      <c r="M150" s="59">
        <f>M151+M155</f>
        <v>0</v>
      </c>
      <c r="N150" s="59">
        <f>N151+N155</f>
        <v>0</v>
      </c>
      <c r="O150" s="59">
        <f>O151+O155</f>
        <v>6300.533230000001</v>
      </c>
      <c r="P150" s="59">
        <f>P151+P155</f>
        <v>0</v>
      </c>
      <c r="Q150" s="117"/>
      <c r="IU150" s="17"/>
      <c r="IV150" s="17"/>
    </row>
    <row r="151" spans="1:17" ht="47.25" customHeight="1">
      <c r="A151" s="81" t="s">
        <v>359</v>
      </c>
      <c r="B151" s="111" t="s">
        <v>360</v>
      </c>
      <c r="C151" s="11">
        <f>C152</f>
        <v>40.212</v>
      </c>
      <c r="D151" s="11">
        <f>D152</f>
        <v>0</v>
      </c>
      <c r="E151" s="11">
        <f>E152</f>
        <v>0</v>
      </c>
      <c r="F151" s="11">
        <f>F152</f>
        <v>0</v>
      </c>
      <c r="G151" s="11">
        <f>G152</f>
        <v>0</v>
      </c>
      <c r="H151" s="11">
        <f>H152</f>
        <v>40.212</v>
      </c>
      <c r="I151" s="11">
        <f>I152</f>
        <v>0</v>
      </c>
      <c r="J151" s="11">
        <f>J152</f>
        <v>40.212</v>
      </c>
      <c r="K151" s="11">
        <f>K152</f>
        <v>0</v>
      </c>
      <c r="L151" s="11">
        <f>L152</f>
        <v>0</v>
      </c>
      <c r="M151" s="11">
        <f>M152</f>
        <v>0</v>
      </c>
      <c r="N151" s="11">
        <f>N152</f>
        <v>0</v>
      </c>
      <c r="O151" s="11">
        <f>O152</f>
        <v>40.212</v>
      </c>
      <c r="P151" s="11">
        <f>P152</f>
        <v>0</v>
      </c>
      <c r="Q151" s="118"/>
    </row>
    <row r="152" spans="1:17" ht="15.75" customHeight="1">
      <c r="A152" s="81" t="s">
        <v>361</v>
      </c>
      <c r="B152" s="111" t="s">
        <v>362</v>
      </c>
      <c r="C152" s="11">
        <f>C153+C154</f>
        <v>40.212</v>
      </c>
      <c r="D152" s="11">
        <f>D153+D154</f>
        <v>0</v>
      </c>
      <c r="E152" s="11">
        <f>E153+E154</f>
        <v>0</v>
      </c>
      <c r="F152" s="11">
        <f>F153+F154</f>
        <v>0</v>
      </c>
      <c r="G152" s="11">
        <f>G153+G154</f>
        <v>0</v>
      </c>
      <c r="H152" s="11">
        <f>H153+H154</f>
        <v>40.212</v>
      </c>
      <c r="I152" s="11">
        <f>I153+I154</f>
        <v>0</v>
      </c>
      <c r="J152" s="11">
        <f>J153+J154</f>
        <v>40.212</v>
      </c>
      <c r="K152" s="11">
        <f>K153+K154</f>
        <v>0</v>
      </c>
      <c r="L152" s="11">
        <f>L153+L154</f>
        <v>0</v>
      </c>
      <c r="M152" s="11">
        <f>M153+M154</f>
        <v>0</v>
      </c>
      <c r="N152" s="11">
        <f>N153+N154</f>
        <v>0</v>
      </c>
      <c r="O152" s="11">
        <f>O153+O154</f>
        <v>40.212</v>
      </c>
      <c r="P152" s="11">
        <f>P153+P154</f>
        <v>0</v>
      </c>
      <c r="Q152" s="118"/>
    </row>
    <row r="153" spans="1:17" ht="31.5" customHeight="1">
      <c r="A153" s="79" t="s">
        <v>363</v>
      </c>
      <c r="B153" s="66" t="s">
        <v>364</v>
      </c>
      <c r="C153" s="76">
        <f aca="true" t="shared" si="36" ref="C153:C154">H153</f>
        <v>40.212</v>
      </c>
      <c r="D153" s="76">
        <v>0</v>
      </c>
      <c r="E153" s="76">
        <v>0</v>
      </c>
      <c r="F153" s="76">
        <v>0</v>
      </c>
      <c r="G153" s="76">
        <v>0</v>
      </c>
      <c r="H153" s="76">
        <v>40.212</v>
      </c>
      <c r="I153" s="76">
        <v>0</v>
      </c>
      <c r="J153" s="76">
        <f aca="true" t="shared" si="37" ref="J153:J154">O153</f>
        <v>40.212</v>
      </c>
      <c r="K153" s="76">
        <v>0</v>
      </c>
      <c r="L153" s="76">
        <v>0</v>
      </c>
      <c r="M153" s="76">
        <v>0</v>
      </c>
      <c r="N153" s="76">
        <v>0</v>
      </c>
      <c r="O153" s="76">
        <v>40.212</v>
      </c>
      <c r="P153" s="76">
        <v>0</v>
      </c>
      <c r="Q153" s="66" t="s">
        <v>365</v>
      </c>
    </row>
    <row r="154" spans="1:17" ht="94.5" customHeight="1">
      <c r="A154" s="79" t="s">
        <v>366</v>
      </c>
      <c r="B154" s="66" t="s">
        <v>367</v>
      </c>
      <c r="C154" s="76">
        <f t="shared" si="36"/>
        <v>0</v>
      </c>
      <c r="D154" s="76">
        <v>0</v>
      </c>
      <c r="E154" s="76">
        <v>0</v>
      </c>
      <c r="F154" s="76">
        <v>0</v>
      </c>
      <c r="G154" s="76">
        <v>0</v>
      </c>
      <c r="H154" s="76">
        <v>0</v>
      </c>
      <c r="I154" s="76">
        <v>0</v>
      </c>
      <c r="J154" s="76">
        <f t="shared" si="37"/>
        <v>0</v>
      </c>
      <c r="K154" s="76">
        <v>0</v>
      </c>
      <c r="L154" s="76">
        <v>0</v>
      </c>
      <c r="M154" s="76">
        <v>0</v>
      </c>
      <c r="N154" s="76">
        <v>0</v>
      </c>
      <c r="O154" s="76">
        <v>0</v>
      </c>
      <c r="P154" s="76">
        <v>0</v>
      </c>
      <c r="Q154" s="66" t="s">
        <v>163</v>
      </c>
    </row>
    <row r="155" spans="1:17" ht="47.25" customHeight="1">
      <c r="A155" s="81" t="s">
        <v>368</v>
      </c>
      <c r="B155" s="111" t="s">
        <v>369</v>
      </c>
      <c r="C155" s="11">
        <f>C156+C157</f>
        <v>6685.771560000001</v>
      </c>
      <c r="D155" s="11">
        <f>D156+D157</f>
        <v>0</v>
      </c>
      <c r="E155" s="11">
        <f>E156+E157</f>
        <v>0</v>
      </c>
      <c r="F155" s="11">
        <f>F156+F157</f>
        <v>0</v>
      </c>
      <c r="G155" s="11">
        <f>G156+G157</f>
        <v>0</v>
      </c>
      <c r="H155" s="11">
        <f>H156+H157</f>
        <v>6685.771560000001</v>
      </c>
      <c r="I155" s="11">
        <f>I156+I157</f>
        <v>0</v>
      </c>
      <c r="J155" s="11">
        <f>J156+J157</f>
        <v>6260.3212300000005</v>
      </c>
      <c r="K155" s="11">
        <f>K156+K157</f>
        <v>0</v>
      </c>
      <c r="L155" s="11">
        <f>L156+L157</f>
        <v>0</v>
      </c>
      <c r="M155" s="11">
        <f>M156+M157</f>
        <v>0</v>
      </c>
      <c r="N155" s="11">
        <f>N156+N157</f>
        <v>0</v>
      </c>
      <c r="O155" s="11">
        <f>O156+O157</f>
        <v>6260.3212300000005</v>
      </c>
      <c r="P155" s="11">
        <f>P156+P157</f>
        <v>0</v>
      </c>
      <c r="Q155" s="118"/>
    </row>
    <row r="156" spans="1:256" s="54" customFormat="1" ht="47.25" customHeight="1">
      <c r="A156" s="81" t="s">
        <v>370</v>
      </c>
      <c r="B156" s="119" t="s">
        <v>371</v>
      </c>
      <c r="C156" s="120">
        <v>0</v>
      </c>
      <c r="D156" s="120">
        <v>0</v>
      </c>
      <c r="E156" s="120">
        <v>0</v>
      </c>
      <c r="F156" s="120">
        <v>0</v>
      </c>
      <c r="G156" s="120">
        <v>0</v>
      </c>
      <c r="H156" s="120">
        <v>0</v>
      </c>
      <c r="I156" s="11">
        <v>0</v>
      </c>
      <c r="J156" s="120">
        <v>0</v>
      </c>
      <c r="K156" s="120">
        <v>0</v>
      </c>
      <c r="L156" s="120">
        <v>0</v>
      </c>
      <c r="M156" s="120">
        <v>0</v>
      </c>
      <c r="N156" s="120">
        <v>0</v>
      </c>
      <c r="O156" s="120">
        <v>0</v>
      </c>
      <c r="P156" s="11">
        <v>0</v>
      </c>
      <c r="Q156" s="121"/>
      <c r="IU156" s="83"/>
      <c r="IV156" s="83"/>
    </row>
    <row r="157" spans="1:256" s="54" customFormat="1" ht="31.5" customHeight="1">
      <c r="A157" s="81" t="s">
        <v>372</v>
      </c>
      <c r="B157" s="119" t="s">
        <v>373</v>
      </c>
      <c r="C157" s="120">
        <f>SUM(C158:C171)</f>
        <v>6685.771560000001</v>
      </c>
      <c r="D157" s="120">
        <f>SUM(D158:D171)</f>
        <v>0</v>
      </c>
      <c r="E157" s="120">
        <f>SUM(E158:E171)</f>
        <v>0</v>
      </c>
      <c r="F157" s="120">
        <f>SUM(F158:F171)</f>
        <v>0</v>
      </c>
      <c r="G157" s="120">
        <f>SUM(G158:G171)</f>
        <v>0</v>
      </c>
      <c r="H157" s="120">
        <f>SUM(H158:H171)</f>
        <v>6685.771560000001</v>
      </c>
      <c r="I157" s="120">
        <f>SUM(I158:I171)</f>
        <v>0</v>
      </c>
      <c r="J157" s="120">
        <f>SUM(J158:J171)</f>
        <v>6260.3212300000005</v>
      </c>
      <c r="K157" s="120">
        <f>SUM(K158:K171)</f>
        <v>0</v>
      </c>
      <c r="L157" s="120">
        <f>SUM(L158:L171)</f>
        <v>0</v>
      </c>
      <c r="M157" s="120">
        <f>SUM(M158:M171)</f>
        <v>0</v>
      </c>
      <c r="N157" s="120">
        <f>SUM(N158:N171)</f>
        <v>0</v>
      </c>
      <c r="O157" s="120">
        <f>SUM(O158:O171)</f>
        <v>6260.3212300000005</v>
      </c>
      <c r="P157" s="120">
        <f>SUM(P158:P171)</f>
        <v>0</v>
      </c>
      <c r="Q157" s="121"/>
      <c r="IU157" s="83"/>
      <c r="IV157" s="83"/>
    </row>
    <row r="158" spans="1:17" ht="31.5" customHeight="1">
      <c r="A158" s="79" t="s">
        <v>374</v>
      </c>
      <c r="B158" s="66" t="s">
        <v>375</v>
      </c>
      <c r="C158" s="76">
        <f aca="true" t="shared" si="38" ref="C158:C159">H158</f>
        <v>2036.3575</v>
      </c>
      <c r="D158" s="76">
        <v>0</v>
      </c>
      <c r="E158" s="76">
        <v>0</v>
      </c>
      <c r="F158" s="76">
        <v>0</v>
      </c>
      <c r="G158" s="76">
        <v>0</v>
      </c>
      <c r="H158" s="76">
        <v>2036.3575</v>
      </c>
      <c r="I158" s="76">
        <v>0</v>
      </c>
      <c r="J158" s="76">
        <f aca="true" t="shared" si="39" ref="J158:J159">O158</f>
        <v>2036.3575</v>
      </c>
      <c r="K158" s="76">
        <v>0</v>
      </c>
      <c r="L158" s="76">
        <v>0</v>
      </c>
      <c r="M158" s="76">
        <v>0</v>
      </c>
      <c r="N158" s="76">
        <v>0</v>
      </c>
      <c r="O158" s="76">
        <v>2036.3575</v>
      </c>
      <c r="P158" s="76">
        <v>0</v>
      </c>
      <c r="Q158" s="122" t="s">
        <v>376</v>
      </c>
    </row>
    <row r="159" spans="1:17" ht="31.5" customHeight="1">
      <c r="A159" s="79" t="s">
        <v>377</v>
      </c>
      <c r="B159" s="66" t="s">
        <v>378</v>
      </c>
      <c r="C159" s="76">
        <f t="shared" si="38"/>
        <v>614.9803</v>
      </c>
      <c r="D159" s="76">
        <v>0</v>
      </c>
      <c r="E159" s="76">
        <v>0</v>
      </c>
      <c r="F159" s="76">
        <v>0</v>
      </c>
      <c r="G159" s="76">
        <v>0</v>
      </c>
      <c r="H159" s="76">
        <v>614.9803</v>
      </c>
      <c r="I159" s="76">
        <v>0</v>
      </c>
      <c r="J159" s="76">
        <f t="shared" si="39"/>
        <v>608.94008</v>
      </c>
      <c r="K159" s="76">
        <v>0</v>
      </c>
      <c r="L159" s="76">
        <v>0</v>
      </c>
      <c r="M159" s="76">
        <v>0</v>
      </c>
      <c r="N159" s="76">
        <v>0</v>
      </c>
      <c r="O159" s="76">
        <v>608.94008</v>
      </c>
      <c r="P159" s="76">
        <v>0</v>
      </c>
      <c r="Q159" s="122" t="s">
        <v>376</v>
      </c>
    </row>
    <row r="160" spans="1:17" ht="31.5" customHeight="1">
      <c r="A160" s="79" t="s">
        <v>379</v>
      </c>
      <c r="B160" s="66" t="s">
        <v>380</v>
      </c>
      <c r="C160" s="76">
        <v>0</v>
      </c>
      <c r="D160" s="76">
        <v>0</v>
      </c>
      <c r="E160" s="76">
        <v>0</v>
      </c>
      <c r="F160" s="76">
        <v>0</v>
      </c>
      <c r="G160" s="76">
        <v>0</v>
      </c>
      <c r="H160" s="76">
        <v>0</v>
      </c>
      <c r="I160" s="76">
        <v>0</v>
      </c>
      <c r="J160" s="76">
        <v>0</v>
      </c>
      <c r="K160" s="76">
        <v>0</v>
      </c>
      <c r="L160" s="76">
        <v>0</v>
      </c>
      <c r="M160" s="76">
        <v>0</v>
      </c>
      <c r="N160" s="76">
        <v>0</v>
      </c>
      <c r="O160" s="76">
        <v>0</v>
      </c>
      <c r="P160" s="76">
        <v>0</v>
      </c>
      <c r="Q160" s="122" t="s">
        <v>163</v>
      </c>
    </row>
    <row r="161" spans="1:17" ht="31.5" customHeight="1">
      <c r="A161" s="79" t="s">
        <v>381</v>
      </c>
      <c r="B161" s="66" t="s">
        <v>382</v>
      </c>
      <c r="C161" s="76">
        <f aca="true" t="shared" si="40" ref="C161:C171">H161</f>
        <v>18.915</v>
      </c>
      <c r="D161" s="76">
        <v>0</v>
      </c>
      <c r="E161" s="76">
        <v>0</v>
      </c>
      <c r="F161" s="76">
        <v>0</v>
      </c>
      <c r="G161" s="76">
        <v>0</v>
      </c>
      <c r="H161" s="76">
        <v>18.915</v>
      </c>
      <c r="I161" s="76">
        <v>0</v>
      </c>
      <c r="J161" s="76">
        <f aca="true" t="shared" si="41" ref="J161:J171">O161</f>
        <v>18.915</v>
      </c>
      <c r="K161" s="76">
        <v>0</v>
      </c>
      <c r="L161" s="76">
        <v>0</v>
      </c>
      <c r="M161" s="76">
        <v>0</v>
      </c>
      <c r="N161" s="76">
        <v>0</v>
      </c>
      <c r="O161" s="76">
        <v>18.915</v>
      </c>
      <c r="P161" s="76">
        <v>0</v>
      </c>
      <c r="Q161" s="122" t="s">
        <v>376</v>
      </c>
    </row>
    <row r="162" spans="1:17" ht="31.5" customHeight="1">
      <c r="A162" s="79" t="s">
        <v>383</v>
      </c>
      <c r="B162" s="66" t="s">
        <v>384</v>
      </c>
      <c r="C162" s="76">
        <f t="shared" si="40"/>
        <v>88.41948</v>
      </c>
      <c r="D162" s="76">
        <v>0</v>
      </c>
      <c r="E162" s="76">
        <v>0</v>
      </c>
      <c r="F162" s="76">
        <v>0</v>
      </c>
      <c r="G162" s="76">
        <v>0</v>
      </c>
      <c r="H162" s="76">
        <v>88.41948</v>
      </c>
      <c r="I162" s="76">
        <v>0</v>
      </c>
      <c r="J162" s="76">
        <f t="shared" si="41"/>
        <v>88.41648</v>
      </c>
      <c r="K162" s="76">
        <v>0</v>
      </c>
      <c r="L162" s="76">
        <v>0</v>
      </c>
      <c r="M162" s="76">
        <v>0</v>
      </c>
      <c r="N162" s="76">
        <v>0</v>
      </c>
      <c r="O162" s="76">
        <v>88.41648</v>
      </c>
      <c r="P162" s="76">
        <v>0</v>
      </c>
      <c r="Q162" s="122" t="s">
        <v>376</v>
      </c>
    </row>
    <row r="163" spans="1:17" ht="31.5" customHeight="1">
      <c r="A163" s="79" t="s">
        <v>385</v>
      </c>
      <c r="B163" s="66" t="s">
        <v>386</v>
      </c>
      <c r="C163" s="76">
        <f t="shared" si="40"/>
        <v>62.53094</v>
      </c>
      <c r="D163" s="76">
        <v>0</v>
      </c>
      <c r="E163" s="76">
        <v>0</v>
      </c>
      <c r="F163" s="76">
        <v>0</v>
      </c>
      <c r="G163" s="76">
        <v>0</v>
      </c>
      <c r="H163" s="76">
        <v>62.53094</v>
      </c>
      <c r="I163" s="76">
        <v>0</v>
      </c>
      <c r="J163" s="76">
        <f t="shared" si="41"/>
        <v>62.53094</v>
      </c>
      <c r="K163" s="76">
        <v>0</v>
      </c>
      <c r="L163" s="76">
        <v>0</v>
      </c>
      <c r="M163" s="76">
        <v>0</v>
      </c>
      <c r="N163" s="76">
        <v>0</v>
      </c>
      <c r="O163" s="76">
        <v>62.53094</v>
      </c>
      <c r="P163" s="76">
        <v>0</v>
      </c>
      <c r="Q163" s="122" t="s">
        <v>376</v>
      </c>
    </row>
    <row r="164" spans="1:17" ht="31.5" customHeight="1">
      <c r="A164" s="79" t="s">
        <v>387</v>
      </c>
      <c r="B164" s="66" t="s">
        <v>388</v>
      </c>
      <c r="C164" s="76">
        <f t="shared" si="40"/>
        <v>28.18</v>
      </c>
      <c r="D164" s="76">
        <v>0</v>
      </c>
      <c r="E164" s="76">
        <v>0</v>
      </c>
      <c r="F164" s="76">
        <v>0</v>
      </c>
      <c r="G164" s="76">
        <v>0</v>
      </c>
      <c r="H164" s="76">
        <v>28.18</v>
      </c>
      <c r="I164" s="76">
        <v>0</v>
      </c>
      <c r="J164" s="76">
        <f t="shared" si="41"/>
        <v>28.18</v>
      </c>
      <c r="K164" s="76">
        <v>0</v>
      </c>
      <c r="L164" s="76">
        <v>0</v>
      </c>
      <c r="M164" s="76">
        <v>0</v>
      </c>
      <c r="N164" s="76">
        <v>0</v>
      </c>
      <c r="O164" s="76">
        <v>28.18</v>
      </c>
      <c r="P164" s="76">
        <v>0</v>
      </c>
      <c r="Q164" s="122" t="s">
        <v>376</v>
      </c>
    </row>
    <row r="165" spans="1:17" ht="31.5" customHeight="1">
      <c r="A165" s="79" t="s">
        <v>389</v>
      </c>
      <c r="B165" s="66" t="s">
        <v>390</v>
      </c>
      <c r="C165" s="76">
        <f t="shared" si="40"/>
        <v>212.6284</v>
      </c>
      <c r="D165" s="76">
        <v>0</v>
      </c>
      <c r="E165" s="76">
        <v>0</v>
      </c>
      <c r="F165" s="76">
        <v>0</v>
      </c>
      <c r="G165" s="76">
        <v>0</v>
      </c>
      <c r="H165" s="76">
        <v>212.6284</v>
      </c>
      <c r="I165" s="76">
        <v>0</v>
      </c>
      <c r="J165" s="76">
        <f t="shared" si="41"/>
        <v>212.6284</v>
      </c>
      <c r="K165" s="76">
        <v>0</v>
      </c>
      <c r="L165" s="76">
        <v>0</v>
      </c>
      <c r="M165" s="76">
        <v>0</v>
      </c>
      <c r="N165" s="76">
        <v>0</v>
      </c>
      <c r="O165" s="76">
        <v>212.6284</v>
      </c>
      <c r="P165" s="76">
        <v>0</v>
      </c>
      <c r="Q165" s="122" t="s">
        <v>376</v>
      </c>
    </row>
    <row r="166" spans="1:17" ht="31.5" customHeight="1">
      <c r="A166" s="79" t="s">
        <v>391</v>
      </c>
      <c r="B166" s="66" t="s">
        <v>392</v>
      </c>
      <c r="C166" s="76">
        <f t="shared" si="40"/>
        <v>31.7936</v>
      </c>
      <c r="D166" s="76">
        <v>0</v>
      </c>
      <c r="E166" s="76">
        <v>0</v>
      </c>
      <c r="F166" s="76">
        <v>0</v>
      </c>
      <c r="G166" s="76">
        <v>0</v>
      </c>
      <c r="H166" s="76">
        <v>31.7936</v>
      </c>
      <c r="I166" s="76">
        <v>0</v>
      </c>
      <c r="J166" s="76">
        <f t="shared" si="41"/>
        <v>31.7936</v>
      </c>
      <c r="K166" s="76">
        <v>0</v>
      </c>
      <c r="L166" s="76">
        <v>0</v>
      </c>
      <c r="M166" s="76">
        <v>0</v>
      </c>
      <c r="N166" s="76">
        <v>0</v>
      </c>
      <c r="O166" s="76">
        <v>31.7936</v>
      </c>
      <c r="P166" s="76">
        <v>0</v>
      </c>
      <c r="Q166" s="122" t="s">
        <v>376</v>
      </c>
    </row>
    <row r="167" spans="1:17" ht="31.5" customHeight="1">
      <c r="A167" s="79" t="s">
        <v>393</v>
      </c>
      <c r="B167" s="66" t="s">
        <v>394</v>
      </c>
      <c r="C167" s="76">
        <f t="shared" si="40"/>
        <v>293.8</v>
      </c>
      <c r="D167" s="76">
        <v>0</v>
      </c>
      <c r="E167" s="76">
        <v>0</v>
      </c>
      <c r="F167" s="76">
        <v>0</v>
      </c>
      <c r="G167" s="76">
        <v>0</v>
      </c>
      <c r="H167" s="76">
        <v>293.8</v>
      </c>
      <c r="I167" s="76">
        <v>0</v>
      </c>
      <c r="J167" s="76">
        <f t="shared" si="41"/>
        <v>293.8</v>
      </c>
      <c r="K167" s="76">
        <v>0</v>
      </c>
      <c r="L167" s="76">
        <v>0</v>
      </c>
      <c r="M167" s="76">
        <v>0</v>
      </c>
      <c r="N167" s="76">
        <v>0</v>
      </c>
      <c r="O167" s="76">
        <v>293.8</v>
      </c>
      <c r="P167" s="76">
        <v>0</v>
      </c>
      <c r="Q167" s="122" t="s">
        <v>376</v>
      </c>
    </row>
    <row r="168" spans="1:17" ht="31.5" customHeight="1">
      <c r="A168" s="79" t="s">
        <v>395</v>
      </c>
      <c r="B168" s="66" t="s">
        <v>396</v>
      </c>
      <c r="C168" s="76">
        <f t="shared" si="40"/>
        <v>1.98</v>
      </c>
      <c r="D168" s="76">
        <v>0</v>
      </c>
      <c r="E168" s="76">
        <v>0</v>
      </c>
      <c r="F168" s="76">
        <v>0</v>
      </c>
      <c r="G168" s="76">
        <v>0</v>
      </c>
      <c r="H168" s="76">
        <v>1.98</v>
      </c>
      <c r="I168" s="76">
        <v>0</v>
      </c>
      <c r="J168" s="76">
        <f t="shared" si="41"/>
        <v>1.98</v>
      </c>
      <c r="K168" s="76">
        <v>0</v>
      </c>
      <c r="L168" s="76">
        <v>0</v>
      </c>
      <c r="M168" s="76">
        <v>0</v>
      </c>
      <c r="N168" s="76">
        <v>0</v>
      </c>
      <c r="O168" s="76">
        <v>1.98</v>
      </c>
      <c r="P168" s="76">
        <v>0</v>
      </c>
      <c r="Q168" s="122" t="s">
        <v>376</v>
      </c>
    </row>
    <row r="169" spans="1:17" ht="31.5" customHeight="1">
      <c r="A169" s="79" t="s">
        <v>397</v>
      </c>
      <c r="B169" s="66" t="s">
        <v>398</v>
      </c>
      <c r="C169" s="76">
        <f t="shared" si="40"/>
        <v>3097.26168</v>
      </c>
      <c r="D169" s="76">
        <v>0</v>
      </c>
      <c r="E169" s="76">
        <v>0</v>
      </c>
      <c r="F169" s="76">
        <v>0</v>
      </c>
      <c r="G169" s="76">
        <v>0</v>
      </c>
      <c r="H169" s="76">
        <v>3097.26168</v>
      </c>
      <c r="I169" s="76">
        <v>0</v>
      </c>
      <c r="J169" s="76">
        <f t="shared" si="41"/>
        <v>2677.85457</v>
      </c>
      <c r="K169" s="76">
        <v>0</v>
      </c>
      <c r="L169" s="76">
        <v>0</v>
      </c>
      <c r="M169" s="76">
        <v>0</v>
      </c>
      <c r="N169" s="76">
        <v>0</v>
      </c>
      <c r="O169" s="76">
        <v>2677.85457</v>
      </c>
      <c r="P169" s="76">
        <v>0</v>
      </c>
      <c r="Q169" s="122" t="s">
        <v>376</v>
      </c>
    </row>
    <row r="170" spans="1:17" ht="31.5" customHeight="1">
      <c r="A170" s="79" t="s">
        <v>399</v>
      </c>
      <c r="B170" s="66" t="s">
        <v>400</v>
      </c>
      <c r="C170" s="76">
        <f t="shared" si="40"/>
        <v>111.12466</v>
      </c>
      <c r="D170" s="76">
        <v>0</v>
      </c>
      <c r="E170" s="76">
        <v>0</v>
      </c>
      <c r="F170" s="76">
        <v>0</v>
      </c>
      <c r="G170" s="76">
        <v>0</v>
      </c>
      <c r="H170" s="76">
        <v>111.12466</v>
      </c>
      <c r="I170" s="76">
        <v>0</v>
      </c>
      <c r="J170" s="76">
        <f t="shared" si="41"/>
        <v>111.12466</v>
      </c>
      <c r="K170" s="76">
        <v>0</v>
      </c>
      <c r="L170" s="76">
        <v>0</v>
      </c>
      <c r="M170" s="76">
        <v>0</v>
      </c>
      <c r="N170" s="76">
        <v>0</v>
      </c>
      <c r="O170" s="76">
        <v>111.12466</v>
      </c>
      <c r="P170" s="76">
        <v>0</v>
      </c>
      <c r="Q170" s="122" t="s">
        <v>376</v>
      </c>
    </row>
    <row r="171" spans="1:17" ht="31.5" customHeight="1">
      <c r="A171" s="79" t="s">
        <v>401</v>
      </c>
      <c r="B171" s="123" t="s">
        <v>402</v>
      </c>
      <c r="C171" s="76">
        <f t="shared" si="40"/>
        <v>87.8</v>
      </c>
      <c r="D171" s="76">
        <v>0</v>
      </c>
      <c r="E171" s="76">
        <v>0</v>
      </c>
      <c r="F171" s="76">
        <v>0</v>
      </c>
      <c r="G171" s="76">
        <v>0</v>
      </c>
      <c r="H171" s="76">
        <v>87.8</v>
      </c>
      <c r="I171" s="76">
        <v>0</v>
      </c>
      <c r="J171" s="76">
        <f t="shared" si="41"/>
        <v>87.8</v>
      </c>
      <c r="K171" s="76">
        <v>0</v>
      </c>
      <c r="L171" s="76">
        <v>0</v>
      </c>
      <c r="M171" s="76">
        <v>0</v>
      </c>
      <c r="N171" s="76">
        <v>0</v>
      </c>
      <c r="O171" s="76">
        <v>87.8</v>
      </c>
      <c r="P171" s="76">
        <v>0</v>
      </c>
      <c r="Q171" s="122" t="s">
        <v>376</v>
      </c>
    </row>
    <row r="172" spans="1:256" s="16" customFormat="1" ht="63" customHeight="1">
      <c r="A172" s="115" t="s">
        <v>403</v>
      </c>
      <c r="B172" s="116" t="s">
        <v>404</v>
      </c>
      <c r="C172" s="59">
        <f>C173+C180</f>
        <v>198893.98234</v>
      </c>
      <c r="D172" s="59">
        <f>D173+D180</f>
        <v>0</v>
      </c>
      <c r="E172" s="59">
        <f>E173+E180</f>
        <v>189902.5</v>
      </c>
      <c r="F172" s="59">
        <f>F173+F180</f>
        <v>186104.4</v>
      </c>
      <c r="G172" s="59">
        <f>G173+G180</f>
        <v>3798.1</v>
      </c>
      <c r="H172" s="59">
        <f>H173+H180</f>
        <v>8991.482339999999</v>
      </c>
      <c r="I172" s="59">
        <f>I173+I180</f>
        <v>0</v>
      </c>
      <c r="J172" s="59">
        <f>J173+J180</f>
        <v>198832.94561999998</v>
      </c>
      <c r="K172" s="59">
        <f>K173+K180</f>
        <v>0</v>
      </c>
      <c r="L172" s="59">
        <f>L173+L180</f>
        <v>189902.49998999998</v>
      </c>
      <c r="M172" s="59">
        <f>M173+M180</f>
        <v>186104.4</v>
      </c>
      <c r="N172" s="59">
        <f>N173+N180</f>
        <v>3798.09999</v>
      </c>
      <c r="O172" s="59">
        <f>O173+O180</f>
        <v>8930.44563</v>
      </c>
      <c r="P172" s="59">
        <f>P173+P180</f>
        <v>0</v>
      </c>
      <c r="Q172" s="124"/>
      <c r="IU172" s="17"/>
      <c r="IV172" s="17"/>
    </row>
    <row r="173" spans="1:17" ht="31.5" customHeight="1">
      <c r="A173" s="81" t="s">
        <v>405</v>
      </c>
      <c r="B173" s="119" t="s">
        <v>406</v>
      </c>
      <c r="C173" s="120">
        <f>SUM(C174:C179)</f>
        <v>198893.98234</v>
      </c>
      <c r="D173" s="120">
        <f>SUM(D174:D179)</f>
        <v>0</v>
      </c>
      <c r="E173" s="120">
        <f>SUM(E174:E179)</f>
        <v>189902.5</v>
      </c>
      <c r="F173" s="120">
        <f>SUM(F174:F179)</f>
        <v>186104.4</v>
      </c>
      <c r="G173" s="120">
        <f>SUM(G174:G179)</f>
        <v>3798.1</v>
      </c>
      <c r="H173" s="120">
        <f>SUM(H174:H179)</f>
        <v>8991.482339999999</v>
      </c>
      <c r="I173" s="120">
        <f>SUM(I174:I179)</f>
        <v>0</v>
      </c>
      <c r="J173" s="120">
        <f>SUM(J174:J179)</f>
        <v>198832.94561999998</v>
      </c>
      <c r="K173" s="120">
        <f>SUM(K174:K179)</f>
        <v>0</v>
      </c>
      <c r="L173" s="120">
        <f>SUM(L174:L179)</f>
        <v>189902.49998999998</v>
      </c>
      <c r="M173" s="120">
        <f>SUM(M174:M179)</f>
        <v>186104.4</v>
      </c>
      <c r="N173" s="120">
        <f>SUM(N174:N179)</f>
        <v>3798.09999</v>
      </c>
      <c r="O173" s="120">
        <f>SUM(O174:O179)</f>
        <v>8930.44563</v>
      </c>
      <c r="P173" s="120">
        <f>SUM(P174:P179)</f>
        <v>0</v>
      </c>
      <c r="Q173" s="121"/>
    </row>
    <row r="174" spans="1:17" ht="63" customHeight="1">
      <c r="A174" s="79" t="s">
        <v>407</v>
      </c>
      <c r="B174" s="66" t="s">
        <v>408</v>
      </c>
      <c r="C174" s="76">
        <f aca="true" t="shared" si="42" ref="C174:C178">H174</f>
        <v>9.864</v>
      </c>
      <c r="D174" s="76">
        <v>0</v>
      </c>
      <c r="E174" s="76">
        <v>0</v>
      </c>
      <c r="F174" s="76">
        <v>0</v>
      </c>
      <c r="G174" s="76">
        <v>0</v>
      </c>
      <c r="H174" s="76">
        <v>9.864</v>
      </c>
      <c r="I174" s="76">
        <v>0</v>
      </c>
      <c r="J174" s="76">
        <f aca="true" t="shared" si="43" ref="J174:J178">O174</f>
        <v>9.864</v>
      </c>
      <c r="K174" s="76">
        <v>0</v>
      </c>
      <c r="L174" s="76">
        <v>0</v>
      </c>
      <c r="M174" s="76">
        <v>0</v>
      </c>
      <c r="N174" s="76">
        <v>0</v>
      </c>
      <c r="O174" s="76">
        <v>9.864</v>
      </c>
      <c r="P174" s="76">
        <v>0</v>
      </c>
      <c r="Q174" s="122" t="s">
        <v>409</v>
      </c>
    </row>
    <row r="175" spans="1:17" ht="141.75" customHeight="1">
      <c r="A175" s="79" t="s">
        <v>410</v>
      </c>
      <c r="B175" s="66" t="s">
        <v>411</v>
      </c>
      <c r="C175" s="76">
        <f t="shared" si="42"/>
        <v>400</v>
      </c>
      <c r="D175" s="76">
        <v>0</v>
      </c>
      <c r="E175" s="76">
        <v>0</v>
      </c>
      <c r="F175" s="76">
        <v>0</v>
      </c>
      <c r="G175" s="76">
        <v>0</v>
      </c>
      <c r="H175" s="76">
        <v>400</v>
      </c>
      <c r="I175" s="76">
        <v>0</v>
      </c>
      <c r="J175" s="76">
        <f t="shared" si="43"/>
        <v>400</v>
      </c>
      <c r="K175" s="76">
        <v>0</v>
      </c>
      <c r="L175" s="76">
        <v>0</v>
      </c>
      <c r="M175" s="76">
        <v>0</v>
      </c>
      <c r="N175" s="76">
        <v>0</v>
      </c>
      <c r="O175" s="76">
        <v>400</v>
      </c>
      <c r="P175" s="76">
        <v>0</v>
      </c>
      <c r="Q175" s="122" t="s">
        <v>412</v>
      </c>
    </row>
    <row r="176" spans="1:17" ht="63" customHeight="1">
      <c r="A176" s="79" t="s">
        <v>413</v>
      </c>
      <c r="B176" s="66" t="s">
        <v>414</v>
      </c>
      <c r="C176" s="76">
        <f t="shared" si="42"/>
        <v>265.3027</v>
      </c>
      <c r="D176" s="76">
        <v>0</v>
      </c>
      <c r="E176" s="76">
        <v>0</v>
      </c>
      <c r="F176" s="76">
        <v>0</v>
      </c>
      <c r="G176" s="76">
        <v>0</v>
      </c>
      <c r="H176" s="76">
        <v>265.3027</v>
      </c>
      <c r="I176" s="76">
        <v>0</v>
      </c>
      <c r="J176" s="76">
        <f t="shared" si="43"/>
        <v>265.3027</v>
      </c>
      <c r="K176" s="76">
        <v>0</v>
      </c>
      <c r="L176" s="76">
        <v>0</v>
      </c>
      <c r="M176" s="76">
        <v>0</v>
      </c>
      <c r="N176" s="76">
        <v>0</v>
      </c>
      <c r="O176" s="76">
        <v>265.3027</v>
      </c>
      <c r="P176" s="76">
        <v>0</v>
      </c>
      <c r="Q176" s="122" t="s">
        <v>415</v>
      </c>
    </row>
    <row r="177" spans="1:17" ht="31.5" customHeight="1">
      <c r="A177" s="79" t="s">
        <v>416</v>
      </c>
      <c r="B177" s="66" t="s">
        <v>417</v>
      </c>
      <c r="C177" s="76">
        <f t="shared" si="42"/>
        <v>83.32958</v>
      </c>
      <c r="D177" s="76">
        <v>0</v>
      </c>
      <c r="E177" s="76">
        <v>0</v>
      </c>
      <c r="F177" s="76">
        <v>0</v>
      </c>
      <c r="G177" s="76">
        <v>0</v>
      </c>
      <c r="H177" s="76">
        <v>83.32958</v>
      </c>
      <c r="I177" s="76">
        <v>0</v>
      </c>
      <c r="J177" s="76">
        <f t="shared" si="43"/>
        <v>72.32162</v>
      </c>
      <c r="K177" s="76">
        <v>0</v>
      </c>
      <c r="L177" s="76">
        <v>0</v>
      </c>
      <c r="M177" s="76">
        <v>0</v>
      </c>
      <c r="N177" s="76">
        <v>0</v>
      </c>
      <c r="O177" s="76">
        <v>72.32162</v>
      </c>
      <c r="P177" s="76">
        <v>0</v>
      </c>
      <c r="Q177" s="122" t="s">
        <v>418</v>
      </c>
    </row>
    <row r="178" spans="1:17" ht="63" customHeight="1">
      <c r="A178" s="79" t="s">
        <v>419</v>
      </c>
      <c r="B178" s="66" t="s">
        <v>420</v>
      </c>
      <c r="C178" s="76">
        <f t="shared" si="42"/>
        <v>320.37606</v>
      </c>
      <c r="D178" s="76">
        <v>0</v>
      </c>
      <c r="E178" s="76">
        <v>0</v>
      </c>
      <c r="F178" s="76">
        <v>0</v>
      </c>
      <c r="G178" s="76">
        <v>0</v>
      </c>
      <c r="H178" s="76">
        <v>320.37606</v>
      </c>
      <c r="I178" s="76">
        <v>0</v>
      </c>
      <c r="J178" s="76">
        <f t="shared" si="43"/>
        <v>270.35731</v>
      </c>
      <c r="K178" s="76">
        <v>0</v>
      </c>
      <c r="L178" s="76">
        <v>0</v>
      </c>
      <c r="M178" s="76">
        <v>0</v>
      </c>
      <c r="N178" s="76">
        <v>0</v>
      </c>
      <c r="O178" s="76">
        <v>270.35731</v>
      </c>
      <c r="P178" s="76">
        <v>0</v>
      </c>
      <c r="Q178" s="122" t="s">
        <v>421</v>
      </c>
    </row>
    <row r="179" spans="1:17" ht="79.5" customHeight="1">
      <c r="A179" s="79" t="s">
        <v>422</v>
      </c>
      <c r="B179" s="125" t="s">
        <v>423</v>
      </c>
      <c r="C179" s="76">
        <f>E179+H179</f>
        <v>197815.11</v>
      </c>
      <c r="D179" s="76">
        <v>0</v>
      </c>
      <c r="E179" s="76">
        <f>F179+G179</f>
        <v>189902.5</v>
      </c>
      <c r="F179" s="76">
        <v>186104.4</v>
      </c>
      <c r="G179" s="76">
        <v>3798.1</v>
      </c>
      <c r="H179" s="76">
        <v>7912.61</v>
      </c>
      <c r="I179" s="76">
        <v>0</v>
      </c>
      <c r="J179" s="76">
        <f>L179+O179</f>
        <v>197815.09999</v>
      </c>
      <c r="K179" s="76">
        <v>0</v>
      </c>
      <c r="L179" s="76">
        <f>M179+N179</f>
        <v>189902.49998999998</v>
      </c>
      <c r="M179" s="76">
        <v>186104.4</v>
      </c>
      <c r="N179" s="76">
        <v>3798.09999</v>
      </c>
      <c r="O179" s="76">
        <v>7912.6</v>
      </c>
      <c r="P179" s="76">
        <v>0</v>
      </c>
      <c r="Q179" s="122" t="s">
        <v>424</v>
      </c>
    </row>
    <row r="180" spans="1:256" s="54" customFormat="1" ht="31.5" customHeight="1">
      <c r="A180" s="81" t="s">
        <v>425</v>
      </c>
      <c r="B180" s="119" t="s">
        <v>426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9" t="s">
        <v>163</v>
      </c>
      <c r="IU180" s="83"/>
      <c r="IV180" s="83"/>
    </row>
    <row r="181" spans="1:256" s="16" customFormat="1" ht="63" customHeight="1">
      <c r="A181" s="115" t="s">
        <v>427</v>
      </c>
      <c r="B181" s="116" t="s">
        <v>428</v>
      </c>
      <c r="C181" s="59">
        <f>C182</f>
        <v>8327.33623</v>
      </c>
      <c r="D181" s="59">
        <f>D182</f>
        <v>0</v>
      </c>
      <c r="E181" s="59">
        <f>E182</f>
        <v>155.9</v>
      </c>
      <c r="F181" s="59">
        <f>F182</f>
        <v>0</v>
      </c>
      <c r="G181" s="59">
        <f>G182</f>
        <v>155.9</v>
      </c>
      <c r="H181" s="59">
        <f>H182</f>
        <v>8171.436229999999</v>
      </c>
      <c r="I181" s="59">
        <f>I182</f>
        <v>0</v>
      </c>
      <c r="J181" s="59">
        <f>J182</f>
        <v>8259.18323</v>
      </c>
      <c r="K181" s="59">
        <f>K182</f>
        <v>0</v>
      </c>
      <c r="L181" s="59">
        <f>L182</f>
        <v>153.19508</v>
      </c>
      <c r="M181" s="59">
        <f>M182</f>
        <v>0</v>
      </c>
      <c r="N181" s="59">
        <f>N182</f>
        <v>153.19508</v>
      </c>
      <c r="O181" s="59">
        <f>O182</f>
        <v>8105.988150000001</v>
      </c>
      <c r="P181" s="59">
        <f>P182</f>
        <v>0</v>
      </c>
      <c r="Q181" s="116"/>
      <c r="IU181" s="17"/>
      <c r="IV181" s="17"/>
    </row>
    <row r="182" spans="1:17" ht="47.25" customHeight="1">
      <c r="A182" s="81" t="s">
        <v>429</v>
      </c>
      <c r="B182" s="119" t="s">
        <v>430</v>
      </c>
      <c r="C182" s="11">
        <f>SUM(C183:C186)</f>
        <v>8327.33623</v>
      </c>
      <c r="D182" s="11">
        <f>SUM(D183:D186)</f>
        <v>0</v>
      </c>
      <c r="E182" s="11">
        <f>SUM(E183:E186)</f>
        <v>155.9</v>
      </c>
      <c r="F182" s="11">
        <f>SUM(F183:F186)</f>
        <v>0</v>
      </c>
      <c r="G182" s="11">
        <f>SUM(G183:G186)</f>
        <v>155.9</v>
      </c>
      <c r="H182" s="11">
        <f>SUM(H183:H186)</f>
        <v>8171.436229999999</v>
      </c>
      <c r="I182" s="11">
        <f>SUM(I183:I186)</f>
        <v>0</v>
      </c>
      <c r="J182" s="11">
        <f>SUM(J183:J186)</f>
        <v>8259.18323</v>
      </c>
      <c r="K182" s="11">
        <f>SUM(K183:K186)</f>
        <v>0</v>
      </c>
      <c r="L182" s="11">
        <f>SUM(L183:L186)</f>
        <v>153.19508</v>
      </c>
      <c r="M182" s="11">
        <f>SUM(M183:M186)</f>
        <v>0</v>
      </c>
      <c r="N182" s="11">
        <f>SUM(N183:N186)</f>
        <v>153.19508</v>
      </c>
      <c r="O182" s="11">
        <f>SUM(O183:O186)</f>
        <v>8105.988150000001</v>
      </c>
      <c r="P182" s="11">
        <f>SUM(P183:P186)</f>
        <v>0</v>
      </c>
      <c r="Q182" s="119"/>
    </row>
    <row r="183" spans="1:17" ht="94.5" customHeight="1">
      <c r="A183" s="79" t="s">
        <v>431</v>
      </c>
      <c r="B183" s="66" t="s">
        <v>432</v>
      </c>
      <c r="C183" s="57">
        <f>H183</f>
        <v>5084.4</v>
      </c>
      <c r="D183" s="57">
        <v>0</v>
      </c>
      <c r="E183" s="57">
        <v>0</v>
      </c>
      <c r="F183" s="57">
        <v>0</v>
      </c>
      <c r="G183" s="57">
        <v>0</v>
      </c>
      <c r="H183" s="57">
        <v>5084.4</v>
      </c>
      <c r="I183" s="57">
        <v>0</v>
      </c>
      <c r="J183" s="57">
        <f>O183</f>
        <v>5019.6</v>
      </c>
      <c r="K183" s="57">
        <v>0</v>
      </c>
      <c r="L183" s="57">
        <v>0</v>
      </c>
      <c r="M183" s="57">
        <v>0</v>
      </c>
      <c r="N183" s="57">
        <v>0</v>
      </c>
      <c r="O183" s="57">
        <v>5019.6</v>
      </c>
      <c r="P183" s="57">
        <v>0</v>
      </c>
      <c r="Q183" s="66" t="s">
        <v>433</v>
      </c>
    </row>
    <row r="184" spans="1:17" ht="63" customHeight="1">
      <c r="A184" s="79" t="s">
        <v>434</v>
      </c>
      <c r="B184" s="66" t="s">
        <v>435</v>
      </c>
      <c r="C184" s="57">
        <f>D184+E184+H184+I184</f>
        <v>845.8919999999999</v>
      </c>
      <c r="D184" s="57">
        <v>0</v>
      </c>
      <c r="E184" s="57">
        <f>F184+G184</f>
        <v>155.9</v>
      </c>
      <c r="F184" s="57">
        <v>0</v>
      </c>
      <c r="G184" s="57">
        <v>155.9</v>
      </c>
      <c r="H184" s="57">
        <v>689.992</v>
      </c>
      <c r="I184" s="57">
        <v>0</v>
      </c>
      <c r="J184" s="57">
        <f>K184+L184+O184+P184</f>
        <v>842.539</v>
      </c>
      <c r="K184" s="57">
        <v>0</v>
      </c>
      <c r="L184" s="57">
        <f>M184+N184</f>
        <v>153.19508</v>
      </c>
      <c r="M184" s="57">
        <v>0</v>
      </c>
      <c r="N184" s="57">
        <v>153.19508</v>
      </c>
      <c r="O184" s="57">
        <v>689.34392</v>
      </c>
      <c r="P184" s="57">
        <v>0</v>
      </c>
      <c r="Q184" s="66" t="s">
        <v>436</v>
      </c>
    </row>
    <row r="185" spans="1:17" ht="47.25" customHeight="1">
      <c r="A185" s="79" t="s">
        <v>437</v>
      </c>
      <c r="B185" s="66" t="s">
        <v>438</v>
      </c>
      <c r="C185" s="57">
        <f aca="true" t="shared" si="44" ref="C185:C186">H185</f>
        <v>1199.99789</v>
      </c>
      <c r="D185" s="57">
        <v>0</v>
      </c>
      <c r="E185" s="57">
        <v>0</v>
      </c>
      <c r="F185" s="57">
        <v>0</v>
      </c>
      <c r="G185" s="57">
        <v>0</v>
      </c>
      <c r="H185" s="57">
        <v>1199.99789</v>
      </c>
      <c r="I185" s="57">
        <v>0</v>
      </c>
      <c r="J185" s="57">
        <f aca="true" t="shared" si="45" ref="J185:J186">O185</f>
        <v>1199.99789</v>
      </c>
      <c r="K185" s="57">
        <v>0</v>
      </c>
      <c r="L185" s="57">
        <v>0</v>
      </c>
      <c r="M185" s="57">
        <v>0</v>
      </c>
      <c r="N185" s="57">
        <v>0</v>
      </c>
      <c r="O185" s="57">
        <v>1199.99789</v>
      </c>
      <c r="P185" s="57">
        <v>0</v>
      </c>
      <c r="Q185" s="66" t="s">
        <v>439</v>
      </c>
    </row>
    <row r="186" spans="1:17" ht="124.5" customHeight="1">
      <c r="A186" s="79" t="s">
        <v>440</v>
      </c>
      <c r="B186" s="66" t="s">
        <v>441</v>
      </c>
      <c r="C186" s="57">
        <f t="shared" si="44"/>
        <v>1197.04634</v>
      </c>
      <c r="D186" s="57">
        <v>0</v>
      </c>
      <c r="E186" s="57">
        <v>0</v>
      </c>
      <c r="F186" s="57">
        <v>0</v>
      </c>
      <c r="G186" s="57">
        <v>0</v>
      </c>
      <c r="H186" s="57">
        <v>1197.04634</v>
      </c>
      <c r="I186" s="57">
        <v>0</v>
      </c>
      <c r="J186" s="57">
        <f t="shared" si="45"/>
        <v>1197.04634</v>
      </c>
      <c r="K186" s="57">
        <v>0</v>
      </c>
      <c r="L186" s="57">
        <v>0</v>
      </c>
      <c r="M186" s="57">
        <v>0</v>
      </c>
      <c r="N186" s="57">
        <v>0</v>
      </c>
      <c r="O186" s="57">
        <v>1197.04634</v>
      </c>
      <c r="P186" s="57">
        <v>0</v>
      </c>
      <c r="Q186" s="66" t="s">
        <v>442</v>
      </c>
    </row>
    <row r="187" spans="1:256" s="16" customFormat="1" ht="78.75" customHeight="1">
      <c r="A187" s="115" t="s">
        <v>19</v>
      </c>
      <c r="B187" s="116" t="s">
        <v>443</v>
      </c>
      <c r="C187" s="59">
        <f>C188+C198+C211+C214+C220+C238</f>
        <v>114902.85707</v>
      </c>
      <c r="D187" s="59">
        <f>D188+D198+D211+D214+D220+D238</f>
        <v>0</v>
      </c>
      <c r="E187" s="59">
        <f>E188+E198+E211+E214+E220+E238</f>
        <v>24524.2</v>
      </c>
      <c r="F187" s="59">
        <f>F188+F198+F211+F214+F220+F238</f>
        <v>4151.60812</v>
      </c>
      <c r="G187" s="59">
        <f>G188+G198+G211+G214+G220+G238</f>
        <v>20372.59188</v>
      </c>
      <c r="H187" s="59">
        <f>H188+H198+H211+H214+H220+H238</f>
        <v>90136.07810999999</v>
      </c>
      <c r="I187" s="59">
        <f>I188+I198+I211+I214+I220+I238</f>
        <v>242.57896</v>
      </c>
      <c r="J187" s="59">
        <f>J188+J198+J211+J214+J220+J238</f>
        <v>110423.48479</v>
      </c>
      <c r="K187" s="59">
        <f>K188+K198+K211+K214+K220+K238</f>
        <v>0</v>
      </c>
      <c r="L187" s="59">
        <f>L188+L198+L211+L214+L220+L238</f>
        <v>22489.15327</v>
      </c>
      <c r="M187" s="59">
        <f>M188+M198+M211+M214+M220+M238</f>
        <v>4151.60812</v>
      </c>
      <c r="N187" s="59">
        <f>N188+N198+N211+N214+N220+N238</f>
        <v>18337.545149999998</v>
      </c>
      <c r="O187" s="59">
        <f>O188+O198+O211+O214+O220+O238</f>
        <v>87691.75256</v>
      </c>
      <c r="P187" s="59">
        <f>P188+P198+P211+P214+P220+P238</f>
        <v>242.57896</v>
      </c>
      <c r="Q187" s="116"/>
      <c r="IU187" s="17"/>
      <c r="IV187" s="17"/>
    </row>
    <row r="188" spans="1:17" ht="94.5" customHeight="1">
      <c r="A188" s="81" t="s">
        <v>444</v>
      </c>
      <c r="B188" s="119" t="s">
        <v>445</v>
      </c>
      <c r="C188" s="11">
        <f>C189+C196</f>
        <v>24545.07549</v>
      </c>
      <c r="D188" s="11">
        <f>D189+D196</f>
        <v>0</v>
      </c>
      <c r="E188" s="11">
        <f>E189+E196</f>
        <v>15006</v>
      </c>
      <c r="F188" s="11">
        <f>F189+F196</f>
        <v>0</v>
      </c>
      <c r="G188" s="11">
        <f>G189+G196</f>
        <v>15006</v>
      </c>
      <c r="H188" s="11">
        <f>H189+H196</f>
        <v>9539.07549</v>
      </c>
      <c r="I188" s="11">
        <f>I189+I196</f>
        <v>0</v>
      </c>
      <c r="J188" s="11">
        <f>J189+J196</f>
        <v>24545.07549</v>
      </c>
      <c r="K188" s="11">
        <f>K189+K196</f>
        <v>0</v>
      </c>
      <c r="L188" s="11">
        <f>L189+L196</f>
        <v>15006</v>
      </c>
      <c r="M188" s="11">
        <f>M189+M196</f>
        <v>0</v>
      </c>
      <c r="N188" s="11">
        <f>N189+N196</f>
        <v>15006</v>
      </c>
      <c r="O188" s="11">
        <f>O189+O196</f>
        <v>9539.07549</v>
      </c>
      <c r="P188" s="11">
        <f>P189+P196</f>
        <v>0</v>
      </c>
      <c r="Q188" s="119"/>
    </row>
    <row r="189" spans="1:17" ht="63" customHeight="1">
      <c r="A189" s="10" t="s">
        <v>446</v>
      </c>
      <c r="B189" s="126" t="s">
        <v>447</v>
      </c>
      <c r="C189" s="127">
        <f>C190+C191+C192+C193+C194+C195</f>
        <v>17024.13817</v>
      </c>
      <c r="D189" s="127">
        <f>D190+D191+D192+D193+D194+D195</f>
        <v>0</v>
      </c>
      <c r="E189" s="127">
        <f>E190+E191+E192+E193+E194+E195</f>
        <v>9006</v>
      </c>
      <c r="F189" s="127">
        <f>F190+F191+F192+F193+F194+F195</f>
        <v>0</v>
      </c>
      <c r="G189" s="127">
        <f>G190+G191+G192+G193+G194+G195</f>
        <v>9006</v>
      </c>
      <c r="H189" s="127">
        <f>H190+H191+H192+H193+H194+H195</f>
        <v>8018.13817</v>
      </c>
      <c r="I189" s="127">
        <f>I190+I191+I192+I193+I194+I195</f>
        <v>0</v>
      </c>
      <c r="J189" s="127">
        <f>J190+J191+J192+J193+J194+J195</f>
        <v>17024.13817</v>
      </c>
      <c r="K189" s="127">
        <f>K190+K191+K192+K193+K194+K195</f>
        <v>0</v>
      </c>
      <c r="L189" s="127">
        <f>L190+L191+L192+L193+L194+L195</f>
        <v>9006</v>
      </c>
      <c r="M189" s="127">
        <f>M190+M191+M192+M193+M194+M195</f>
        <v>0</v>
      </c>
      <c r="N189" s="127">
        <f>N190+N191+N192+N193+N194+N195</f>
        <v>9006</v>
      </c>
      <c r="O189" s="127">
        <f>O190+O191+O192+O193+O194+O195</f>
        <v>8018.13817</v>
      </c>
      <c r="P189" s="127">
        <f>P190+P191+P192+P193+P194+P195</f>
        <v>0</v>
      </c>
      <c r="Q189" s="128"/>
    </row>
    <row r="190" spans="1:17" ht="117.75" customHeight="1">
      <c r="A190" s="101" t="s">
        <v>163</v>
      </c>
      <c r="B190" s="66" t="s">
        <v>448</v>
      </c>
      <c r="C190" s="129">
        <f aca="true" t="shared" si="46" ref="C190:C195">E190+H190</f>
        <v>2360.03896</v>
      </c>
      <c r="D190" s="129">
        <v>0</v>
      </c>
      <c r="E190" s="129">
        <f aca="true" t="shared" si="47" ref="E190:E192">G190</f>
        <v>2053.054</v>
      </c>
      <c r="F190" s="129">
        <v>0</v>
      </c>
      <c r="G190" s="129">
        <v>2053.054</v>
      </c>
      <c r="H190" s="129">
        <v>306.98496</v>
      </c>
      <c r="I190" s="130">
        <v>0</v>
      </c>
      <c r="J190" s="131">
        <f aca="true" t="shared" si="48" ref="J190:J192">L190+O190</f>
        <v>2360.03896</v>
      </c>
      <c r="K190" s="132">
        <v>0</v>
      </c>
      <c r="L190" s="132">
        <f>M190+N190</f>
        <v>2053.054</v>
      </c>
      <c r="M190" s="132">
        <v>0</v>
      </c>
      <c r="N190" s="132">
        <v>2053.054</v>
      </c>
      <c r="O190" s="132">
        <v>306.98496</v>
      </c>
      <c r="P190" s="132">
        <v>0</v>
      </c>
      <c r="Q190" s="133" t="s">
        <v>449</v>
      </c>
    </row>
    <row r="191" spans="1:17" ht="78.75" customHeight="1">
      <c r="A191" s="101" t="s">
        <v>163</v>
      </c>
      <c r="B191" s="66" t="s">
        <v>450</v>
      </c>
      <c r="C191" s="129">
        <f t="shared" si="46"/>
        <v>3541.97308</v>
      </c>
      <c r="D191" s="129">
        <v>0</v>
      </c>
      <c r="E191" s="129">
        <f t="shared" si="47"/>
        <v>3081.293</v>
      </c>
      <c r="F191" s="129">
        <v>0</v>
      </c>
      <c r="G191" s="129">
        <v>3081.293</v>
      </c>
      <c r="H191" s="129">
        <v>460.68008</v>
      </c>
      <c r="I191" s="130">
        <v>0</v>
      </c>
      <c r="J191" s="134">
        <f t="shared" si="48"/>
        <v>3541.97308</v>
      </c>
      <c r="K191" s="129">
        <v>0</v>
      </c>
      <c r="L191" s="129">
        <f aca="true" t="shared" si="49" ref="L191:L192">N191</f>
        <v>3081.293</v>
      </c>
      <c r="M191" s="129">
        <v>0</v>
      </c>
      <c r="N191" s="129">
        <v>3081.293</v>
      </c>
      <c r="O191" s="129">
        <v>460.68008</v>
      </c>
      <c r="P191" s="132">
        <v>0</v>
      </c>
      <c r="Q191" s="133"/>
    </row>
    <row r="192" spans="1:17" ht="126" customHeight="1">
      <c r="A192" s="101" t="s">
        <v>163</v>
      </c>
      <c r="B192" s="66" t="s">
        <v>451</v>
      </c>
      <c r="C192" s="129">
        <f t="shared" si="46"/>
        <v>4450.432409999999</v>
      </c>
      <c r="D192" s="129">
        <v>0</v>
      </c>
      <c r="E192" s="129">
        <f t="shared" si="47"/>
        <v>3871.653</v>
      </c>
      <c r="F192" s="129">
        <v>0</v>
      </c>
      <c r="G192" s="129">
        <v>3871.653</v>
      </c>
      <c r="H192" s="129">
        <v>578.77941</v>
      </c>
      <c r="I192" s="130">
        <v>0</v>
      </c>
      <c r="J192" s="134">
        <f t="shared" si="48"/>
        <v>4450.432409999999</v>
      </c>
      <c r="K192" s="129">
        <v>0</v>
      </c>
      <c r="L192" s="129">
        <f t="shared" si="49"/>
        <v>3871.653</v>
      </c>
      <c r="M192" s="129">
        <v>0</v>
      </c>
      <c r="N192" s="129">
        <v>3871.653</v>
      </c>
      <c r="O192" s="129">
        <v>578.77941</v>
      </c>
      <c r="P192" s="132">
        <v>0</v>
      </c>
      <c r="Q192" s="133"/>
    </row>
    <row r="193" spans="1:17" ht="99.75" customHeight="1">
      <c r="A193" s="101" t="s">
        <v>163</v>
      </c>
      <c r="B193" s="66" t="s">
        <v>452</v>
      </c>
      <c r="C193" s="132">
        <f t="shared" si="46"/>
        <v>2031.21</v>
      </c>
      <c r="D193" s="132">
        <v>0</v>
      </c>
      <c r="E193" s="129">
        <f>G193+F193</f>
        <v>0</v>
      </c>
      <c r="F193" s="135">
        <v>0</v>
      </c>
      <c r="G193" s="135">
        <v>0</v>
      </c>
      <c r="H193" s="132">
        <v>2031.21</v>
      </c>
      <c r="I193" s="136">
        <v>0</v>
      </c>
      <c r="J193" s="131">
        <f aca="true" t="shared" si="50" ref="J193:J194">O193</f>
        <v>2031.21</v>
      </c>
      <c r="K193" s="132">
        <v>0</v>
      </c>
      <c r="L193" s="135">
        <v>0</v>
      </c>
      <c r="M193" s="135">
        <v>0</v>
      </c>
      <c r="N193" s="135">
        <v>0</v>
      </c>
      <c r="O193" s="132">
        <v>2031.21</v>
      </c>
      <c r="P193" s="132">
        <v>0</v>
      </c>
      <c r="Q193" s="137" t="s">
        <v>453</v>
      </c>
    </row>
    <row r="194" spans="1:17" ht="57" customHeight="1">
      <c r="A194" s="101" t="s">
        <v>163</v>
      </c>
      <c r="B194" s="138" t="s">
        <v>454</v>
      </c>
      <c r="C194" s="132">
        <f t="shared" si="46"/>
        <v>55.848</v>
      </c>
      <c r="D194" s="132">
        <v>0</v>
      </c>
      <c r="E194" s="129">
        <f>G194</f>
        <v>0</v>
      </c>
      <c r="F194" s="135">
        <v>0</v>
      </c>
      <c r="G194" s="135">
        <v>0</v>
      </c>
      <c r="H194" s="132">
        <v>55.848</v>
      </c>
      <c r="I194" s="136">
        <v>0</v>
      </c>
      <c r="J194" s="131">
        <f t="shared" si="50"/>
        <v>55.848</v>
      </c>
      <c r="K194" s="132">
        <v>0</v>
      </c>
      <c r="L194" s="135">
        <v>0</v>
      </c>
      <c r="M194" s="135">
        <v>0</v>
      </c>
      <c r="N194" s="135">
        <v>0</v>
      </c>
      <c r="O194" s="132">
        <v>55.848</v>
      </c>
      <c r="P194" s="132">
        <v>0</v>
      </c>
      <c r="Q194" s="139" t="s">
        <v>455</v>
      </c>
    </row>
    <row r="195" spans="1:17" ht="94.5" customHeight="1">
      <c r="A195" s="101" t="s">
        <v>163</v>
      </c>
      <c r="B195" s="140" t="s">
        <v>456</v>
      </c>
      <c r="C195" s="132">
        <f t="shared" si="46"/>
        <v>4584.63572</v>
      </c>
      <c r="D195" s="132">
        <v>0</v>
      </c>
      <c r="E195" s="129">
        <f>G195+F195</f>
        <v>0</v>
      </c>
      <c r="F195" s="135">
        <v>0</v>
      </c>
      <c r="G195" s="135">
        <v>0</v>
      </c>
      <c r="H195" s="132">
        <v>4584.63572</v>
      </c>
      <c r="I195" s="136">
        <v>0</v>
      </c>
      <c r="J195" s="131">
        <f>L195+O195</f>
        <v>4584.63572</v>
      </c>
      <c r="K195" s="132">
        <v>0</v>
      </c>
      <c r="L195" s="129">
        <f>N195+M195</f>
        <v>0</v>
      </c>
      <c r="M195" s="135">
        <v>0</v>
      </c>
      <c r="N195" s="135">
        <v>0</v>
      </c>
      <c r="O195" s="132">
        <v>4584.63572</v>
      </c>
      <c r="P195" s="132">
        <v>0</v>
      </c>
      <c r="Q195" s="139" t="s">
        <v>457</v>
      </c>
    </row>
    <row r="196" spans="1:17" ht="94.5" customHeight="1">
      <c r="A196" s="93" t="s">
        <v>458</v>
      </c>
      <c r="B196" s="78" t="s">
        <v>459</v>
      </c>
      <c r="C196" s="141">
        <f>C197</f>
        <v>7520.93732</v>
      </c>
      <c r="D196" s="141">
        <f>D197</f>
        <v>0</v>
      </c>
      <c r="E196" s="141">
        <f>E197</f>
        <v>6000</v>
      </c>
      <c r="F196" s="141">
        <f>F197</f>
        <v>0</v>
      </c>
      <c r="G196" s="141">
        <f>G197</f>
        <v>6000</v>
      </c>
      <c r="H196" s="141">
        <f>H197</f>
        <v>1520.93732</v>
      </c>
      <c r="I196" s="141">
        <f>I197</f>
        <v>0</v>
      </c>
      <c r="J196" s="141">
        <f>J197</f>
        <v>7520.93732</v>
      </c>
      <c r="K196" s="141">
        <f>K197</f>
        <v>0</v>
      </c>
      <c r="L196" s="141">
        <f>L197</f>
        <v>6000</v>
      </c>
      <c r="M196" s="141">
        <f>M197</f>
        <v>0</v>
      </c>
      <c r="N196" s="141">
        <f>N197</f>
        <v>6000</v>
      </c>
      <c r="O196" s="141">
        <f>O197</f>
        <v>1520.93732</v>
      </c>
      <c r="P196" s="141">
        <f>P197</f>
        <v>0</v>
      </c>
      <c r="Q196" s="100" t="s">
        <v>163</v>
      </c>
    </row>
    <row r="197" spans="1:17" ht="104.25" customHeight="1">
      <c r="A197" s="101" t="s">
        <v>460</v>
      </c>
      <c r="B197" s="66" t="s">
        <v>461</v>
      </c>
      <c r="C197" s="132">
        <f>E197+H197</f>
        <v>7520.93732</v>
      </c>
      <c r="D197" s="132">
        <v>0</v>
      </c>
      <c r="E197" s="135">
        <f>F197+G197</f>
        <v>6000</v>
      </c>
      <c r="F197" s="135">
        <v>0</v>
      </c>
      <c r="G197" s="135">
        <v>6000</v>
      </c>
      <c r="H197" s="132">
        <v>1520.93732</v>
      </c>
      <c r="I197" s="136">
        <v>0</v>
      </c>
      <c r="J197" s="131">
        <f>L197+O197</f>
        <v>7520.93732</v>
      </c>
      <c r="K197" s="132">
        <v>0</v>
      </c>
      <c r="L197" s="135">
        <f>M197+N197</f>
        <v>6000</v>
      </c>
      <c r="M197" s="135">
        <v>0</v>
      </c>
      <c r="N197" s="135">
        <v>6000</v>
      </c>
      <c r="O197" s="132">
        <v>1520.93732</v>
      </c>
      <c r="P197" s="132">
        <v>0</v>
      </c>
      <c r="Q197" s="139" t="s">
        <v>462</v>
      </c>
    </row>
    <row r="198" spans="1:256" s="54" customFormat="1" ht="78.75" customHeight="1">
      <c r="A198" s="142" t="s">
        <v>463</v>
      </c>
      <c r="B198" s="78" t="s">
        <v>464</v>
      </c>
      <c r="C198" s="141">
        <f>C199+C207</f>
        <v>12043.34346</v>
      </c>
      <c r="D198" s="141">
        <f>D199+D207</f>
        <v>0</v>
      </c>
      <c r="E198" s="141">
        <f>E199+E207</f>
        <v>0</v>
      </c>
      <c r="F198" s="141">
        <f>F199+F207</f>
        <v>0</v>
      </c>
      <c r="G198" s="141">
        <f>G199+G207</f>
        <v>0</v>
      </c>
      <c r="H198" s="141">
        <f>H199+H207</f>
        <v>12043.34346</v>
      </c>
      <c r="I198" s="141">
        <f>I199+I207</f>
        <v>0</v>
      </c>
      <c r="J198" s="141">
        <f>J199+J207</f>
        <v>12043.34346</v>
      </c>
      <c r="K198" s="141">
        <f>K199+K207</f>
        <v>0</v>
      </c>
      <c r="L198" s="141">
        <f>L199+L207</f>
        <v>0</v>
      </c>
      <c r="M198" s="141">
        <f>M199+M207</f>
        <v>0</v>
      </c>
      <c r="N198" s="141">
        <f>N199+N207</f>
        <v>0</v>
      </c>
      <c r="O198" s="141">
        <f>O199+O207</f>
        <v>12043.34346</v>
      </c>
      <c r="P198" s="141">
        <f>P199+P207</f>
        <v>0</v>
      </c>
      <c r="Q198" s="103"/>
      <c r="IU198" s="83"/>
      <c r="IV198" s="83"/>
    </row>
    <row r="199" spans="1:17" ht="59.25" customHeight="1">
      <c r="A199" s="142" t="s">
        <v>465</v>
      </c>
      <c r="B199" s="78" t="s">
        <v>466</v>
      </c>
      <c r="C199" s="141">
        <f>SUM(C200:C206)</f>
        <v>4070.01664</v>
      </c>
      <c r="D199" s="141">
        <f>SUM(D200:D206)</f>
        <v>0</v>
      </c>
      <c r="E199" s="141">
        <f>SUM(E200:E206)</f>
        <v>0</v>
      </c>
      <c r="F199" s="141">
        <f>SUM(F200:F206)</f>
        <v>0</v>
      </c>
      <c r="G199" s="141">
        <f>SUM(G200:G206)</f>
        <v>0</v>
      </c>
      <c r="H199" s="141">
        <f>SUM(H200:H206)</f>
        <v>4070.01664</v>
      </c>
      <c r="I199" s="141">
        <f>SUM(I200:I206)</f>
        <v>0</v>
      </c>
      <c r="J199" s="141">
        <f>SUM(J200:J206)</f>
        <v>4070.01664</v>
      </c>
      <c r="K199" s="141">
        <f>SUM(K200:K206)</f>
        <v>0</v>
      </c>
      <c r="L199" s="141">
        <f>SUM(L200:L206)</f>
        <v>0</v>
      </c>
      <c r="M199" s="141">
        <f>SUM(M200:M206)</f>
        <v>0</v>
      </c>
      <c r="N199" s="141">
        <f>SUM(N200:N206)</f>
        <v>0</v>
      </c>
      <c r="O199" s="141">
        <f>SUM(O200:O206)</f>
        <v>4070.01664</v>
      </c>
      <c r="P199" s="141">
        <f>SUM(P200:P206)</f>
        <v>0</v>
      </c>
      <c r="Q199" s="103"/>
    </row>
    <row r="200" spans="1:17" ht="30.75" customHeight="1">
      <c r="A200" s="143" t="s">
        <v>467</v>
      </c>
      <c r="B200" s="66" t="s">
        <v>468</v>
      </c>
      <c r="C200" s="80">
        <f>H200</f>
        <v>1240.521</v>
      </c>
      <c r="D200" s="80">
        <v>0</v>
      </c>
      <c r="E200" s="80">
        <v>0</v>
      </c>
      <c r="F200" s="80">
        <v>0</v>
      </c>
      <c r="G200" s="80">
        <v>0</v>
      </c>
      <c r="H200" s="80">
        <v>1240.521</v>
      </c>
      <c r="I200" s="144">
        <v>0</v>
      </c>
      <c r="J200" s="145">
        <f>O200</f>
        <v>1240.521</v>
      </c>
      <c r="K200" s="80">
        <v>0</v>
      </c>
      <c r="L200" s="80">
        <v>0</v>
      </c>
      <c r="M200" s="80">
        <v>0</v>
      </c>
      <c r="N200" s="80">
        <v>0</v>
      </c>
      <c r="O200" s="80">
        <v>1240.521</v>
      </c>
      <c r="P200" s="80">
        <v>0</v>
      </c>
      <c r="Q200" s="146" t="s">
        <v>469</v>
      </c>
    </row>
    <row r="201" spans="1:17" ht="31.5" customHeight="1">
      <c r="A201" s="143" t="s">
        <v>470</v>
      </c>
      <c r="B201" s="66" t="s">
        <v>471</v>
      </c>
      <c r="C201" s="57">
        <f>D201+H201</f>
        <v>0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f>K201+O201</f>
        <v>0</v>
      </c>
      <c r="K201" s="57">
        <v>0</v>
      </c>
      <c r="L201" s="57">
        <v>0</v>
      </c>
      <c r="M201" s="57">
        <v>0</v>
      </c>
      <c r="N201" s="57">
        <v>0</v>
      </c>
      <c r="O201" s="57">
        <v>0</v>
      </c>
      <c r="P201" s="57">
        <v>0</v>
      </c>
      <c r="Q201" s="66" t="s">
        <v>163</v>
      </c>
    </row>
    <row r="202" spans="1:17" ht="63" customHeight="1">
      <c r="A202" s="143" t="s">
        <v>472</v>
      </c>
      <c r="B202" s="66" t="s">
        <v>473</v>
      </c>
      <c r="C202" s="132">
        <f aca="true" t="shared" si="51" ref="C202:C206">H202</f>
        <v>134.55</v>
      </c>
      <c r="D202" s="132">
        <v>0</v>
      </c>
      <c r="E202" s="132">
        <v>0</v>
      </c>
      <c r="F202" s="132">
        <v>0</v>
      </c>
      <c r="G202" s="132">
        <v>0</v>
      </c>
      <c r="H202" s="147">
        <v>134.55</v>
      </c>
      <c r="I202" s="148">
        <v>0</v>
      </c>
      <c r="J202" s="131">
        <f aca="true" t="shared" si="52" ref="J202:J206">O202</f>
        <v>134.55</v>
      </c>
      <c r="K202" s="132">
        <v>0</v>
      </c>
      <c r="L202" s="132">
        <v>0</v>
      </c>
      <c r="M202" s="132">
        <v>0</v>
      </c>
      <c r="N202" s="132">
        <v>0</v>
      </c>
      <c r="O202" s="147">
        <v>134.55</v>
      </c>
      <c r="P202" s="149">
        <v>0</v>
      </c>
      <c r="Q202" s="150" t="s">
        <v>474</v>
      </c>
    </row>
    <row r="203" spans="1:17" ht="66" customHeight="1">
      <c r="A203" s="143" t="s">
        <v>475</v>
      </c>
      <c r="B203" s="66" t="s">
        <v>476</v>
      </c>
      <c r="C203" s="80">
        <f t="shared" si="51"/>
        <v>1573.43101</v>
      </c>
      <c r="D203" s="80">
        <v>0</v>
      </c>
      <c r="E203" s="80">
        <v>0</v>
      </c>
      <c r="F203" s="80">
        <v>0</v>
      </c>
      <c r="G203" s="80">
        <v>0</v>
      </c>
      <c r="H203" s="44">
        <v>1573.43101</v>
      </c>
      <c r="I203" s="151">
        <v>0</v>
      </c>
      <c r="J203" s="145">
        <f t="shared" si="52"/>
        <v>1573.43101</v>
      </c>
      <c r="K203" s="80">
        <v>0</v>
      </c>
      <c r="L203" s="80">
        <v>0</v>
      </c>
      <c r="M203" s="80">
        <v>0</v>
      </c>
      <c r="N203" s="80">
        <v>0</v>
      </c>
      <c r="O203" s="44">
        <v>1573.43101</v>
      </c>
      <c r="P203" s="44">
        <v>0</v>
      </c>
      <c r="Q203" s="150" t="s">
        <v>477</v>
      </c>
    </row>
    <row r="204" spans="1:17" ht="94.5" customHeight="1">
      <c r="A204" s="143" t="s">
        <v>478</v>
      </c>
      <c r="B204" s="66" t="s">
        <v>479</v>
      </c>
      <c r="C204" s="80">
        <f t="shared" si="51"/>
        <v>890</v>
      </c>
      <c r="D204" s="80">
        <v>0</v>
      </c>
      <c r="E204" s="80">
        <v>0</v>
      </c>
      <c r="F204" s="80">
        <v>0</v>
      </c>
      <c r="G204" s="80">
        <v>0</v>
      </c>
      <c r="H204" s="80">
        <v>890</v>
      </c>
      <c r="I204" s="144">
        <v>0</v>
      </c>
      <c r="J204" s="145">
        <f t="shared" si="52"/>
        <v>890</v>
      </c>
      <c r="K204" s="80">
        <v>0</v>
      </c>
      <c r="L204" s="80">
        <v>0</v>
      </c>
      <c r="M204" s="80">
        <v>0</v>
      </c>
      <c r="N204" s="80">
        <v>0</v>
      </c>
      <c r="O204" s="80">
        <v>890</v>
      </c>
      <c r="P204" s="80">
        <v>0</v>
      </c>
      <c r="Q204" s="150" t="s">
        <v>480</v>
      </c>
    </row>
    <row r="205" spans="1:17" ht="89.25" customHeight="1">
      <c r="A205" s="143" t="s">
        <v>481</v>
      </c>
      <c r="B205" s="66" t="s">
        <v>482</v>
      </c>
      <c r="C205" s="80">
        <f t="shared" si="51"/>
        <v>201.51463</v>
      </c>
      <c r="D205" s="80">
        <v>0</v>
      </c>
      <c r="E205" s="80">
        <v>0</v>
      </c>
      <c r="F205" s="80">
        <v>0</v>
      </c>
      <c r="G205" s="80">
        <v>0</v>
      </c>
      <c r="H205" s="80">
        <v>201.51463</v>
      </c>
      <c r="I205" s="144">
        <v>0</v>
      </c>
      <c r="J205" s="145">
        <f t="shared" si="52"/>
        <v>201.51463</v>
      </c>
      <c r="K205" s="80">
        <v>0</v>
      </c>
      <c r="L205" s="80">
        <v>0</v>
      </c>
      <c r="M205" s="80">
        <v>0</v>
      </c>
      <c r="N205" s="80">
        <v>0</v>
      </c>
      <c r="O205" s="80">
        <v>201.51463</v>
      </c>
      <c r="P205" s="80">
        <v>0</v>
      </c>
      <c r="Q205" s="150" t="s">
        <v>482</v>
      </c>
    </row>
    <row r="206" spans="1:17" ht="78" customHeight="1">
      <c r="A206" s="143" t="s">
        <v>483</v>
      </c>
      <c r="B206" s="152" t="s">
        <v>484</v>
      </c>
      <c r="C206" s="132">
        <f t="shared" si="51"/>
        <v>30</v>
      </c>
      <c r="D206" s="132">
        <v>0</v>
      </c>
      <c r="E206" s="132">
        <v>0</v>
      </c>
      <c r="F206" s="132">
        <v>0</v>
      </c>
      <c r="G206" s="132">
        <v>0</v>
      </c>
      <c r="H206" s="132">
        <v>30</v>
      </c>
      <c r="I206" s="136">
        <v>0</v>
      </c>
      <c r="J206" s="131">
        <f t="shared" si="52"/>
        <v>30</v>
      </c>
      <c r="K206" s="132">
        <v>0</v>
      </c>
      <c r="L206" s="132">
        <v>0</v>
      </c>
      <c r="M206" s="132">
        <v>0</v>
      </c>
      <c r="N206" s="132">
        <v>0</v>
      </c>
      <c r="O206" s="132">
        <v>30</v>
      </c>
      <c r="P206" s="132">
        <v>0</v>
      </c>
      <c r="Q206" s="150" t="s">
        <v>485</v>
      </c>
    </row>
    <row r="207" spans="1:17" ht="55.5" customHeight="1">
      <c r="A207" s="142" t="s">
        <v>486</v>
      </c>
      <c r="B207" s="78" t="s">
        <v>487</v>
      </c>
      <c r="C207" s="141">
        <f>SUM(C208:C210)</f>
        <v>7973.32682</v>
      </c>
      <c r="D207" s="141">
        <f>SUM(D208:D210)</f>
        <v>0</v>
      </c>
      <c r="E207" s="141">
        <f>SUM(E208:E210)</f>
        <v>0</v>
      </c>
      <c r="F207" s="141">
        <f>SUM(F208:F210)</f>
        <v>0</v>
      </c>
      <c r="G207" s="141">
        <f>SUM(G208:G210)</f>
        <v>0</v>
      </c>
      <c r="H207" s="141">
        <f>SUM(H208:H210)</f>
        <v>7973.32682</v>
      </c>
      <c r="I207" s="141">
        <f>SUM(I208:I210)</f>
        <v>0</v>
      </c>
      <c r="J207" s="141">
        <f>SUM(J208:J210)</f>
        <v>7973.32682</v>
      </c>
      <c r="K207" s="141">
        <f>SUM(K208:K210)</f>
        <v>0</v>
      </c>
      <c r="L207" s="141">
        <f>SUM(L208:L210)</f>
        <v>0</v>
      </c>
      <c r="M207" s="141">
        <f>SUM(M208:M210)</f>
        <v>0</v>
      </c>
      <c r="N207" s="141">
        <f>SUM(N208:N210)</f>
        <v>0</v>
      </c>
      <c r="O207" s="141">
        <f>SUM(O208:O210)</f>
        <v>7973.32682</v>
      </c>
      <c r="P207" s="141">
        <f>SUM(P208:P210)</f>
        <v>0</v>
      </c>
      <c r="Q207" s="103"/>
    </row>
    <row r="208" spans="1:17" ht="63" customHeight="1">
      <c r="A208" s="101" t="s">
        <v>488</v>
      </c>
      <c r="B208" s="152" t="s">
        <v>489</v>
      </c>
      <c r="C208" s="132">
        <f aca="true" t="shared" si="53" ref="C208:C210">H208</f>
        <v>686.20617</v>
      </c>
      <c r="D208" s="132">
        <f>D209</f>
        <v>0</v>
      </c>
      <c r="E208" s="132">
        <v>0</v>
      </c>
      <c r="F208" s="132">
        <v>0</v>
      </c>
      <c r="G208" s="132">
        <v>0</v>
      </c>
      <c r="H208" s="132">
        <v>686.20617</v>
      </c>
      <c r="I208" s="136">
        <v>0</v>
      </c>
      <c r="J208" s="131">
        <f aca="true" t="shared" si="54" ref="J208:J210">O208</f>
        <v>686.20617</v>
      </c>
      <c r="K208" s="132">
        <f>K209</f>
        <v>0</v>
      </c>
      <c r="L208" s="132">
        <v>0</v>
      </c>
      <c r="M208" s="132">
        <v>0</v>
      </c>
      <c r="N208" s="132">
        <v>0</v>
      </c>
      <c r="O208" s="132">
        <v>686.20617</v>
      </c>
      <c r="P208" s="132">
        <v>0</v>
      </c>
      <c r="Q208" s="150" t="s">
        <v>490</v>
      </c>
    </row>
    <row r="209" spans="1:17" ht="63" customHeight="1">
      <c r="A209" s="101" t="s">
        <v>491</v>
      </c>
      <c r="B209" s="152" t="s">
        <v>492</v>
      </c>
      <c r="C209" s="132">
        <f t="shared" si="53"/>
        <v>316.3011</v>
      </c>
      <c r="D209" s="147">
        <v>0</v>
      </c>
      <c r="E209" s="132">
        <v>0</v>
      </c>
      <c r="F209" s="132">
        <v>0</v>
      </c>
      <c r="G209" s="132">
        <v>0</v>
      </c>
      <c r="H209" s="132">
        <v>316.3011</v>
      </c>
      <c r="I209" s="153">
        <v>0</v>
      </c>
      <c r="J209" s="131">
        <f t="shared" si="54"/>
        <v>316.3011</v>
      </c>
      <c r="K209" s="147">
        <v>0</v>
      </c>
      <c r="L209" s="132">
        <v>0</v>
      </c>
      <c r="M209" s="132">
        <v>0</v>
      </c>
      <c r="N209" s="132">
        <v>0</v>
      </c>
      <c r="O209" s="132">
        <v>316.3011</v>
      </c>
      <c r="P209" s="147">
        <v>0</v>
      </c>
      <c r="Q209" s="150" t="s">
        <v>493</v>
      </c>
    </row>
    <row r="210" spans="1:17" ht="78.75" customHeight="1">
      <c r="A210" s="101" t="s">
        <v>494</v>
      </c>
      <c r="B210" s="34" t="s">
        <v>495</v>
      </c>
      <c r="C210" s="80">
        <f t="shared" si="53"/>
        <v>6970.81955</v>
      </c>
      <c r="D210" s="44">
        <v>0</v>
      </c>
      <c r="E210" s="80">
        <v>0</v>
      </c>
      <c r="F210" s="80">
        <v>0</v>
      </c>
      <c r="G210" s="80">
        <v>0</v>
      </c>
      <c r="H210" s="80">
        <v>6970.81955</v>
      </c>
      <c r="I210" s="151">
        <v>0</v>
      </c>
      <c r="J210" s="145">
        <f t="shared" si="54"/>
        <v>6970.81955</v>
      </c>
      <c r="K210" s="44">
        <v>0</v>
      </c>
      <c r="L210" s="80">
        <v>0</v>
      </c>
      <c r="M210" s="80">
        <v>0</v>
      </c>
      <c r="N210" s="80">
        <v>0</v>
      </c>
      <c r="O210" s="80">
        <v>6970.81955</v>
      </c>
      <c r="P210" s="44">
        <v>0</v>
      </c>
      <c r="Q210" s="150" t="s">
        <v>496</v>
      </c>
    </row>
    <row r="211" spans="1:17" ht="94.5" customHeight="1">
      <c r="A211" s="142" t="s">
        <v>497</v>
      </c>
      <c r="B211" s="78" t="s">
        <v>498</v>
      </c>
      <c r="C211" s="141">
        <f aca="true" t="shared" si="55" ref="C211:C212">C212</f>
        <v>50372.7502</v>
      </c>
      <c r="D211" s="141">
        <f aca="true" t="shared" si="56" ref="D211:D212">D212</f>
        <v>0</v>
      </c>
      <c r="E211" s="141">
        <f aca="true" t="shared" si="57" ref="E211:E212">E212</f>
        <v>5000</v>
      </c>
      <c r="F211" s="141">
        <f aca="true" t="shared" si="58" ref="F211:F212">F212</f>
        <v>0</v>
      </c>
      <c r="G211" s="141">
        <f aca="true" t="shared" si="59" ref="G211:G212">G212</f>
        <v>5000</v>
      </c>
      <c r="H211" s="141">
        <f aca="true" t="shared" si="60" ref="H211:H212">H212</f>
        <v>45372.7502</v>
      </c>
      <c r="I211" s="141">
        <f aca="true" t="shared" si="61" ref="I211:I212">I212</f>
        <v>0</v>
      </c>
      <c r="J211" s="141">
        <f aca="true" t="shared" si="62" ref="J211:J212">J212</f>
        <v>46871.04618</v>
      </c>
      <c r="K211" s="141">
        <f aca="true" t="shared" si="63" ref="K211:K212">K212</f>
        <v>0</v>
      </c>
      <c r="L211" s="141">
        <f aca="true" t="shared" si="64" ref="L211:L212">L212</f>
        <v>2964.95327</v>
      </c>
      <c r="M211" s="141">
        <f aca="true" t="shared" si="65" ref="M211:M212">M212</f>
        <v>0</v>
      </c>
      <c r="N211" s="141">
        <f aca="true" t="shared" si="66" ref="N211:N212">N212</f>
        <v>2964.95327</v>
      </c>
      <c r="O211" s="141">
        <f aca="true" t="shared" si="67" ref="O211:O212">O212</f>
        <v>43906.09291</v>
      </c>
      <c r="P211" s="141">
        <f aca="true" t="shared" si="68" ref="P211:P212">P212</f>
        <v>0</v>
      </c>
      <c r="Q211" s="103"/>
    </row>
    <row r="212" spans="1:17" ht="78.75" customHeight="1">
      <c r="A212" s="142" t="s">
        <v>499</v>
      </c>
      <c r="B212" s="78" t="s">
        <v>500</v>
      </c>
      <c r="C212" s="141">
        <f t="shared" si="55"/>
        <v>50372.7502</v>
      </c>
      <c r="D212" s="141">
        <f t="shared" si="56"/>
        <v>0</v>
      </c>
      <c r="E212" s="141">
        <f t="shared" si="57"/>
        <v>5000</v>
      </c>
      <c r="F212" s="141">
        <f t="shared" si="58"/>
        <v>0</v>
      </c>
      <c r="G212" s="141">
        <f t="shared" si="59"/>
        <v>5000</v>
      </c>
      <c r="H212" s="141">
        <f t="shared" si="60"/>
        <v>45372.7502</v>
      </c>
      <c r="I212" s="141">
        <f t="shared" si="61"/>
        <v>0</v>
      </c>
      <c r="J212" s="141">
        <f t="shared" si="62"/>
        <v>46871.04618</v>
      </c>
      <c r="K212" s="141">
        <f t="shared" si="63"/>
        <v>0</v>
      </c>
      <c r="L212" s="141">
        <f t="shared" si="64"/>
        <v>2964.95327</v>
      </c>
      <c r="M212" s="141">
        <f t="shared" si="65"/>
        <v>0</v>
      </c>
      <c r="N212" s="141">
        <f t="shared" si="66"/>
        <v>2964.95327</v>
      </c>
      <c r="O212" s="141">
        <f t="shared" si="67"/>
        <v>43906.09291</v>
      </c>
      <c r="P212" s="141">
        <f t="shared" si="68"/>
        <v>0</v>
      </c>
      <c r="Q212" s="103"/>
    </row>
    <row r="213" spans="1:17" ht="132.75" customHeight="1">
      <c r="A213" s="101" t="s">
        <v>501</v>
      </c>
      <c r="B213" s="66" t="s">
        <v>502</v>
      </c>
      <c r="C213" s="154">
        <f>E213+H213</f>
        <v>50372.7502</v>
      </c>
      <c r="D213" s="129">
        <v>0</v>
      </c>
      <c r="E213" s="129">
        <f>F213+G213</f>
        <v>5000</v>
      </c>
      <c r="F213" s="129">
        <v>0</v>
      </c>
      <c r="G213" s="129">
        <v>5000</v>
      </c>
      <c r="H213" s="129">
        <v>45372.7502</v>
      </c>
      <c r="I213" s="130">
        <v>0</v>
      </c>
      <c r="J213" s="155">
        <f>L213+O213</f>
        <v>46871.04618</v>
      </c>
      <c r="K213" s="129">
        <v>0</v>
      </c>
      <c r="L213" s="129">
        <f>M213+N213</f>
        <v>2964.95327</v>
      </c>
      <c r="M213" s="129">
        <v>0</v>
      </c>
      <c r="N213" s="129">
        <v>2964.95327</v>
      </c>
      <c r="O213" s="129">
        <v>43906.09291</v>
      </c>
      <c r="P213" s="129">
        <v>0</v>
      </c>
      <c r="Q213" s="156" t="s">
        <v>503</v>
      </c>
    </row>
    <row r="214" spans="1:17" ht="78.75" customHeight="1">
      <c r="A214" s="142" t="s">
        <v>504</v>
      </c>
      <c r="B214" s="78" t="s">
        <v>505</v>
      </c>
      <c r="C214" s="141">
        <f>C215</f>
        <v>16454.79619</v>
      </c>
      <c r="D214" s="141">
        <f>D215</f>
        <v>0</v>
      </c>
      <c r="E214" s="141">
        <f>E215</f>
        <v>0</v>
      </c>
      <c r="F214" s="141">
        <f>F215</f>
        <v>0</v>
      </c>
      <c r="G214" s="141">
        <f>G215</f>
        <v>0</v>
      </c>
      <c r="H214" s="141">
        <f>H215</f>
        <v>16454.79619</v>
      </c>
      <c r="I214" s="141">
        <f>I215</f>
        <v>0</v>
      </c>
      <c r="J214" s="141">
        <f>J215</f>
        <v>15477.12793</v>
      </c>
      <c r="K214" s="141">
        <f>K215</f>
        <v>0</v>
      </c>
      <c r="L214" s="141">
        <f>L215</f>
        <v>0</v>
      </c>
      <c r="M214" s="141">
        <f>M215</f>
        <v>0</v>
      </c>
      <c r="N214" s="141">
        <f>N215</f>
        <v>0</v>
      </c>
      <c r="O214" s="141">
        <f>O215</f>
        <v>15477.12793</v>
      </c>
      <c r="P214" s="141">
        <f>P215</f>
        <v>0</v>
      </c>
      <c r="Q214" s="103"/>
    </row>
    <row r="215" spans="1:17" ht="57.75" customHeight="1">
      <c r="A215" s="142" t="s">
        <v>506</v>
      </c>
      <c r="B215" s="78" t="s">
        <v>507</v>
      </c>
      <c r="C215" s="141">
        <f>C216+C219</f>
        <v>16454.79619</v>
      </c>
      <c r="D215" s="141">
        <f>D216+D219</f>
        <v>0</v>
      </c>
      <c r="E215" s="141">
        <f>E216+E219</f>
        <v>0</v>
      </c>
      <c r="F215" s="141">
        <f>F216+F219</f>
        <v>0</v>
      </c>
      <c r="G215" s="141">
        <f>G216+G219</f>
        <v>0</v>
      </c>
      <c r="H215" s="141">
        <f>H216+H219</f>
        <v>16454.79619</v>
      </c>
      <c r="I215" s="141">
        <f>I216+I219</f>
        <v>0</v>
      </c>
      <c r="J215" s="141">
        <f>J216+J219</f>
        <v>15477.12793</v>
      </c>
      <c r="K215" s="141">
        <f>K216+K219</f>
        <v>0</v>
      </c>
      <c r="L215" s="141">
        <f>L216+L219</f>
        <v>0</v>
      </c>
      <c r="M215" s="141">
        <f>M216+M219</f>
        <v>0</v>
      </c>
      <c r="N215" s="141">
        <f>N216+N219</f>
        <v>0</v>
      </c>
      <c r="O215" s="141">
        <f>O216+O219</f>
        <v>15477.12793</v>
      </c>
      <c r="P215" s="141">
        <f>P216+P219</f>
        <v>0</v>
      </c>
      <c r="Q215" s="103"/>
    </row>
    <row r="216" spans="1:17" ht="63" customHeight="1">
      <c r="A216" s="157" t="s">
        <v>508</v>
      </c>
      <c r="B216" s="34" t="s">
        <v>509</v>
      </c>
      <c r="C216" s="80">
        <f>C217+C218</f>
        <v>16254.79619</v>
      </c>
      <c r="D216" s="80">
        <v>0</v>
      </c>
      <c r="E216" s="80">
        <v>0</v>
      </c>
      <c r="F216" s="80">
        <v>0</v>
      </c>
      <c r="G216" s="80">
        <v>0</v>
      </c>
      <c r="H216" s="57">
        <f>H217+H218</f>
        <v>16254.79619</v>
      </c>
      <c r="I216" s="144">
        <v>0</v>
      </c>
      <c r="J216" s="145">
        <f>J217+J218</f>
        <v>15277.12793</v>
      </c>
      <c r="K216" s="80">
        <v>0</v>
      </c>
      <c r="L216" s="80">
        <v>0</v>
      </c>
      <c r="M216" s="80">
        <v>0</v>
      </c>
      <c r="N216" s="80">
        <v>0</v>
      </c>
      <c r="O216" s="57">
        <f>O217+O218</f>
        <v>15277.12793</v>
      </c>
      <c r="P216" s="80">
        <v>0</v>
      </c>
      <c r="Q216" s="113" t="s">
        <v>510</v>
      </c>
    </row>
    <row r="217" spans="1:17" ht="78" customHeight="1">
      <c r="A217" s="157" t="s">
        <v>163</v>
      </c>
      <c r="B217" s="66" t="s">
        <v>511</v>
      </c>
      <c r="C217" s="80">
        <f aca="true" t="shared" si="69" ref="C217:C219">H217</f>
        <v>4294.963</v>
      </c>
      <c r="D217" s="80">
        <v>0</v>
      </c>
      <c r="E217" s="80">
        <v>0</v>
      </c>
      <c r="F217" s="80">
        <v>0</v>
      </c>
      <c r="G217" s="80">
        <v>0</v>
      </c>
      <c r="H217" s="80">
        <v>4294.963</v>
      </c>
      <c r="I217" s="144">
        <v>0</v>
      </c>
      <c r="J217" s="145">
        <f aca="true" t="shared" si="70" ref="J217:J219">O217</f>
        <v>4294.963</v>
      </c>
      <c r="K217" s="80">
        <v>0</v>
      </c>
      <c r="L217" s="80">
        <v>0</v>
      </c>
      <c r="M217" s="80">
        <v>0</v>
      </c>
      <c r="N217" s="80">
        <v>0</v>
      </c>
      <c r="O217" s="80">
        <v>4294.963</v>
      </c>
      <c r="P217" s="80">
        <v>0</v>
      </c>
      <c r="Q217" s="113" t="s">
        <v>163</v>
      </c>
    </row>
    <row r="218" spans="1:17" ht="64.5" customHeight="1">
      <c r="A218" s="157" t="s">
        <v>163</v>
      </c>
      <c r="B218" s="66" t="s">
        <v>512</v>
      </c>
      <c r="C218" s="80">
        <f t="shared" si="69"/>
        <v>11959.83319</v>
      </c>
      <c r="D218" s="80">
        <v>0</v>
      </c>
      <c r="E218" s="80">
        <v>0</v>
      </c>
      <c r="F218" s="80">
        <v>0</v>
      </c>
      <c r="G218" s="80">
        <v>0</v>
      </c>
      <c r="H218" s="80">
        <v>11959.83319</v>
      </c>
      <c r="I218" s="144">
        <v>0</v>
      </c>
      <c r="J218" s="145">
        <f t="shared" si="70"/>
        <v>10982.16493</v>
      </c>
      <c r="K218" s="80">
        <v>0</v>
      </c>
      <c r="L218" s="80">
        <v>0</v>
      </c>
      <c r="M218" s="80">
        <v>0</v>
      </c>
      <c r="N218" s="80">
        <v>0</v>
      </c>
      <c r="O218" s="80">
        <v>10982.16493</v>
      </c>
      <c r="P218" s="80">
        <v>0</v>
      </c>
      <c r="Q218" s="113" t="s">
        <v>163</v>
      </c>
    </row>
    <row r="219" spans="1:17" ht="284.25" customHeight="1">
      <c r="A219" s="157" t="s">
        <v>513</v>
      </c>
      <c r="B219" s="34" t="s">
        <v>514</v>
      </c>
      <c r="C219" s="80">
        <f t="shared" si="69"/>
        <v>200</v>
      </c>
      <c r="D219" s="80">
        <v>0</v>
      </c>
      <c r="E219" s="80">
        <v>0</v>
      </c>
      <c r="F219" s="80">
        <v>0</v>
      </c>
      <c r="G219" s="80">
        <v>0</v>
      </c>
      <c r="H219" s="80">
        <v>200</v>
      </c>
      <c r="I219" s="144">
        <v>0</v>
      </c>
      <c r="J219" s="145">
        <f t="shared" si="70"/>
        <v>200</v>
      </c>
      <c r="K219" s="80">
        <v>0</v>
      </c>
      <c r="L219" s="80">
        <v>0</v>
      </c>
      <c r="M219" s="80">
        <v>0</v>
      </c>
      <c r="N219" s="80">
        <v>0</v>
      </c>
      <c r="O219" s="80">
        <v>200</v>
      </c>
      <c r="P219" s="80">
        <v>0</v>
      </c>
      <c r="Q219" s="34" t="s">
        <v>163</v>
      </c>
    </row>
    <row r="220" spans="1:17" ht="63" customHeight="1">
      <c r="A220" s="142" t="s">
        <v>515</v>
      </c>
      <c r="B220" s="78" t="s">
        <v>516</v>
      </c>
      <c r="C220" s="141">
        <f>C221+C237</f>
        <v>9918.358119999999</v>
      </c>
      <c r="D220" s="141">
        <f>D221+D237</f>
        <v>0</v>
      </c>
      <c r="E220" s="141">
        <f>E221+E237</f>
        <v>4518.200000000001</v>
      </c>
      <c r="F220" s="141">
        <f>F221+F237</f>
        <v>4151.60812</v>
      </c>
      <c r="G220" s="141">
        <f>G221+G237</f>
        <v>366.59188</v>
      </c>
      <c r="H220" s="141">
        <f>H221+H237</f>
        <v>5157.579159999999</v>
      </c>
      <c r="I220" s="141">
        <f>I221+I237</f>
        <v>242.57896</v>
      </c>
      <c r="J220" s="141">
        <f>J221+J237</f>
        <v>9918.358119999999</v>
      </c>
      <c r="K220" s="141">
        <f>K221+K237</f>
        <v>0</v>
      </c>
      <c r="L220" s="141">
        <f>L221+L237</f>
        <v>4518.200000000001</v>
      </c>
      <c r="M220" s="141">
        <f>M221+M237</f>
        <v>4151.60812</v>
      </c>
      <c r="N220" s="141">
        <f>N221+N237</f>
        <v>366.59188</v>
      </c>
      <c r="O220" s="141">
        <f>O221+O237</f>
        <v>5157.579159999999</v>
      </c>
      <c r="P220" s="141">
        <f>P221+P237</f>
        <v>242.57896</v>
      </c>
      <c r="Q220" s="103"/>
    </row>
    <row r="221" spans="1:17" ht="47.25" customHeight="1">
      <c r="A221" s="142" t="s">
        <v>517</v>
      </c>
      <c r="B221" s="78" t="s">
        <v>518</v>
      </c>
      <c r="C221" s="141">
        <f>C222</f>
        <v>9918.358119999999</v>
      </c>
      <c r="D221" s="141">
        <f>D222</f>
        <v>0</v>
      </c>
      <c r="E221" s="141">
        <f>E222</f>
        <v>4518.200000000001</v>
      </c>
      <c r="F221" s="141">
        <f>F222</f>
        <v>4151.60812</v>
      </c>
      <c r="G221" s="141">
        <f>G222</f>
        <v>366.59188</v>
      </c>
      <c r="H221" s="141">
        <f>H222</f>
        <v>5157.579159999999</v>
      </c>
      <c r="I221" s="141">
        <f>I222</f>
        <v>242.57896</v>
      </c>
      <c r="J221" s="141">
        <f>J222</f>
        <v>9918.358119999999</v>
      </c>
      <c r="K221" s="141">
        <f>K222</f>
        <v>0</v>
      </c>
      <c r="L221" s="141">
        <f>L222</f>
        <v>4518.200000000001</v>
      </c>
      <c r="M221" s="141">
        <f>M222</f>
        <v>4151.60812</v>
      </c>
      <c r="N221" s="141">
        <f>N222</f>
        <v>366.59188</v>
      </c>
      <c r="O221" s="141">
        <f>O222</f>
        <v>5157.579159999999</v>
      </c>
      <c r="P221" s="141">
        <f>P222</f>
        <v>242.57896</v>
      </c>
      <c r="Q221" s="103"/>
    </row>
    <row r="222" spans="1:17" ht="150" customHeight="1">
      <c r="A222" s="158" t="s">
        <v>519</v>
      </c>
      <c r="B222" s="159" t="s">
        <v>520</v>
      </c>
      <c r="C222" s="76">
        <f>C223+C227+C236+C231+C235</f>
        <v>9918.358119999999</v>
      </c>
      <c r="D222" s="76">
        <f>D223+D227+D236+D231+D235</f>
        <v>0</v>
      </c>
      <c r="E222" s="76">
        <f>E223+E227+E236+E231+E235</f>
        <v>4518.200000000001</v>
      </c>
      <c r="F222" s="76">
        <f>F223+F227+F236+F231+F235</f>
        <v>4151.60812</v>
      </c>
      <c r="G222" s="76">
        <f>G223+G227+G236+G231+G235</f>
        <v>366.59188</v>
      </c>
      <c r="H222" s="76">
        <f>H223+H227+H236+H231+H235</f>
        <v>5157.579159999999</v>
      </c>
      <c r="I222" s="76">
        <f>I223+I227+I236+I231+I235</f>
        <v>242.57896</v>
      </c>
      <c r="J222" s="76">
        <f>J223+J227+J236+J231+J235</f>
        <v>9918.358119999999</v>
      </c>
      <c r="K222" s="76">
        <f>K223+K227+K236+K231+K235</f>
        <v>0</v>
      </c>
      <c r="L222" s="76">
        <f>L223+L227+L236+L231+L235</f>
        <v>4518.200000000001</v>
      </c>
      <c r="M222" s="76">
        <f>M223+M227+M236+M231+M235</f>
        <v>4151.60812</v>
      </c>
      <c r="N222" s="76">
        <f>N223+N227+N236+N231+N235</f>
        <v>366.59188</v>
      </c>
      <c r="O222" s="76">
        <f>O223+O227+O236+O231+O235</f>
        <v>5157.579159999999</v>
      </c>
      <c r="P222" s="76">
        <f>P223+P227+P236+P231+P235</f>
        <v>242.57896</v>
      </c>
      <c r="Q222" s="160" t="s">
        <v>521</v>
      </c>
    </row>
    <row r="223" spans="1:17" ht="24" customHeight="1">
      <c r="A223" s="101" t="s">
        <v>163</v>
      </c>
      <c r="B223" s="90" t="s">
        <v>522</v>
      </c>
      <c r="C223" s="57">
        <f>C225+C226</f>
        <v>2919.60106</v>
      </c>
      <c r="D223" s="57">
        <v>0</v>
      </c>
      <c r="E223" s="57">
        <f>E225</f>
        <v>1836.72</v>
      </c>
      <c r="F223" s="57">
        <f>F225</f>
        <v>1799.9856</v>
      </c>
      <c r="G223" s="57">
        <f>G225</f>
        <v>36.7344</v>
      </c>
      <c r="H223" s="57">
        <f>H225+H226</f>
        <v>981.12372</v>
      </c>
      <c r="I223" s="161">
        <f>I225</f>
        <v>101.75734</v>
      </c>
      <c r="J223" s="162">
        <f>J225+J226</f>
        <v>2919.60106</v>
      </c>
      <c r="K223" s="57">
        <f>K225+K226</f>
        <v>0</v>
      </c>
      <c r="L223" s="57">
        <f>L225+L226</f>
        <v>1836.72</v>
      </c>
      <c r="M223" s="57">
        <f>M225+M226</f>
        <v>1799.9856</v>
      </c>
      <c r="N223" s="57">
        <f>N225+N226</f>
        <v>36.7344</v>
      </c>
      <c r="O223" s="57">
        <f>O225+O226</f>
        <v>981.12372</v>
      </c>
      <c r="P223" s="57">
        <f>P225+P226</f>
        <v>101.75734</v>
      </c>
      <c r="Q223" s="163"/>
    </row>
    <row r="224" spans="1:17" ht="27" customHeight="1">
      <c r="A224" s="101" t="s">
        <v>163</v>
      </c>
      <c r="B224" s="90" t="s">
        <v>523</v>
      </c>
      <c r="C224" s="57"/>
      <c r="D224" s="57"/>
      <c r="E224" s="57"/>
      <c r="F224" s="57"/>
      <c r="G224" s="57"/>
      <c r="H224" s="57"/>
      <c r="I224" s="161"/>
      <c r="J224" s="162"/>
      <c r="K224" s="57"/>
      <c r="L224" s="57"/>
      <c r="M224" s="57"/>
      <c r="N224" s="57"/>
      <c r="O224" s="57"/>
      <c r="P224" s="57"/>
      <c r="Q224" s="163"/>
    </row>
    <row r="225" spans="1:17" ht="30.75" customHeight="1">
      <c r="A225" s="101" t="s">
        <v>163</v>
      </c>
      <c r="B225" s="90" t="s">
        <v>524</v>
      </c>
      <c r="C225" s="57">
        <f>E225+H225+I225</f>
        <v>2035.1468100000002</v>
      </c>
      <c r="D225" s="57">
        <v>0</v>
      </c>
      <c r="E225" s="57">
        <f>F225+G225</f>
        <v>1836.72</v>
      </c>
      <c r="F225" s="57">
        <v>1799.9856</v>
      </c>
      <c r="G225" s="57">
        <v>36.7344</v>
      </c>
      <c r="H225" s="57">
        <v>96.66947</v>
      </c>
      <c r="I225" s="161">
        <v>101.75734</v>
      </c>
      <c r="J225" s="162">
        <f>L225+O225+P225</f>
        <v>2035.1468100000002</v>
      </c>
      <c r="K225" s="57">
        <v>0</v>
      </c>
      <c r="L225" s="57">
        <f>M225+N225</f>
        <v>1836.72</v>
      </c>
      <c r="M225" s="57">
        <v>1799.9856</v>
      </c>
      <c r="N225" s="57">
        <v>36.7344</v>
      </c>
      <c r="O225" s="57">
        <v>96.66947</v>
      </c>
      <c r="P225" s="57">
        <v>101.75734</v>
      </c>
      <c r="Q225" s="163"/>
    </row>
    <row r="226" spans="1:17" ht="28.5" customHeight="1">
      <c r="A226" s="101" t="s">
        <v>163</v>
      </c>
      <c r="B226" s="90" t="s">
        <v>525</v>
      </c>
      <c r="C226" s="57">
        <f>H226</f>
        <v>884.45425</v>
      </c>
      <c r="D226" s="57">
        <v>0</v>
      </c>
      <c r="E226" s="57">
        <v>0</v>
      </c>
      <c r="F226" s="57">
        <v>0</v>
      </c>
      <c r="G226" s="57">
        <v>0</v>
      </c>
      <c r="H226" s="57">
        <v>884.45425</v>
      </c>
      <c r="I226" s="161">
        <v>0</v>
      </c>
      <c r="J226" s="162">
        <f>O226</f>
        <v>884.45425</v>
      </c>
      <c r="K226" s="57">
        <v>0</v>
      </c>
      <c r="L226" s="57">
        <v>0</v>
      </c>
      <c r="M226" s="57">
        <v>0</v>
      </c>
      <c r="N226" s="57">
        <v>0</v>
      </c>
      <c r="O226" s="57">
        <v>884.45425</v>
      </c>
      <c r="P226" s="57">
        <v>0</v>
      </c>
      <c r="Q226" s="163"/>
    </row>
    <row r="227" spans="1:17" ht="27" customHeight="1">
      <c r="A227" s="101" t="s">
        <v>163</v>
      </c>
      <c r="B227" s="90" t="s">
        <v>526</v>
      </c>
      <c r="C227" s="57">
        <f>C229+C230</f>
        <v>2081.67565</v>
      </c>
      <c r="D227" s="57">
        <v>0</v>
      </c>
      <c r="E227" s="57">
        <f>E229</f>
        <v>1068.01116</v>
      </c>
      <c r="F227" s="57">
        <f>F229</f>
        <v>1046.65094</v>
      </c>
      <c r="G227" s="57">
        <f>G229</f>
        <v>21.36022</v>
      </c>
      <c r="H227" s="57">
        <f>H229+H230</f>
        <v>954.4948999999999</v>
      </c>
      <c r="I227" s="161">
        <f>I229</f>
        <v>59.16959</v>
      </c>
      <c r="J227" s="162">
        <f>J229+J230</f>
        <v>2081.67565</v>
      </c>
      <c r="K227" s="57">
        <f>K229+K230</f>
        <v>0</v>
      </c>
      <c r="L227" s="57">
        <f>L229+L230</f>
        <v>1068.01116</v>
      </c>
      <c r="M227" s="57">
        <f>M229+M230</f>
        <v>1046.65094</v>
      </c>
      <c r="N227" s="57">
        <f>N229+N230</f>
        <v>21.36022</v>
      </c>
      <c r="O227" s="57">
        <f>O229+O230</f>
        <v>954.4948999999999</v>
      </c>
      <c r="P227" s="57">
        <f>P229+P230</f>
        <v>59.16959</v>
      </c>
      <c r="Q227" s="163"/>
    </row>
    <row r="228" spans="1:17" ht="27" customHeight="1">
      <c r="A228" s="101" t="s">
        <v>163</v>
      </c>
      <c r="B228" s="90" t="s">
        <v>523</v>
      </c>
      <c r="C228" s="57"/>
      <c r="D228" s="57"/>
      <c r="E228" s="57"/>
      <c r="F228" s="57"/>
      <c r="G228" s="57"/>
      <c r="H228" s="57"/>
      <c r="I228" s="161"/>
      <c r="J228" s="162"/>
      <c r="K228" s="57"/>
      <c r="L228" s="57"/>
      <c r="M228" s="57"/>
      <c r="N228" s="57"/>
      <c r="O228" s="57"/>
      <c r="P228" s="57"/>
      <c r="Q228" s="163"/>
    </row>
    <row r="229" spans="1:17" ht="52.5" customHeight="1">
      <c r="A229" s="158" t="s">
        <v>163</v>
      </c>
      <c r="B229" s="90" t="s">
        <v>524</v>
      </c>
      <c r="C229" s="57">
        <f>E229+H229+I229</f>
        <v>1183.39186</v>
      </c>
      <c r="D229" s="57">
        <v>0</v>
      </c>
      <c r="E229" s="57">
        <f>F229+G229</f>
        <v>1068.01116</v>
      </c>
      <c r="F229" s="57">
        <v>1046.65094</v>
      </c>
      <c r="G229" s="57">
        <v>21.36022</v>
      </c>
      <c r="H229" s="57">
        <v>56.21111</v>
      </c>
      <c r="I229" s="161">
        <v>59.16959</v>
      </c>
      <c r="J229" s="162">
        <f>L229+O229+P229</f>
        <v>1183.39186</v>
      </c>
      <c r="K229" s="57">
        <v>0</v>
      </c>
      <c r="L229" s="57">
        <f>M229+N229</f>
        <v>1068.01116</v>
      </c>
      <c r="M229" s="57">
        <v>1046.65094</v>
      </c>
      <c r="N229" s="57">
        <v>21.36022</v>
      </c>
      <c r="O229" s="57">
        <v>56.21111</v>
      </c>
      <c r="P229" s="57">
        <v>59.16959</v>
      </c>
      <c r="Q229" s="34"/>
    </row>
    <row r="230" spans="1:17" ht="52.5" customHeight="1">
      <c r="A230" s="158" t="s">
        <v>163</v>
      </c>
      <c r="B230" s="90" t="s">
        <v>525</v>
      </c>
      <c r="C230" s="57">
        <f>H230</f>
        <v>898.28379</v>
      </c>
      <c r="D230" s="57">
        <v>0</v>
      </c>
      <c r="E230" s="57">
        <v>0</v>
      </c>
      <c r="F230" s="57">
        <v>0</v>
      </c>
      <c r="G230" s="57">
        <v>0</v>
      </c>
      <c r="H230" s="57">
        <v>898.28379</v>
      </c>
      <c r="I230" s="161">
        <v>0</v>
      </c>
      <c r="J230" s="162">
        <f>O230</f>
        <v>898.28379</v>
      </c>
      <c r="K230" s="57">
        <v>0</v>
      </c>
      <c r="L230" s="57">
        <v>0</v>
      </c>
      <c r="M230" s="57">
        <v>0</v>
      </c>
      <c r="N230" s="57">
        <v>0</v>
      </c>
      <c r="O230" s="57">
        <v>898.28379</v>
      </c>
      <c r="P230" s="57">
        <v>0</v>
      </c>
      <c r="Q230" s="34"/>
    </row>
    <row r="231" spans="1:17" ht="36" customHeight="1">
      <c r="A231" s="158" t="s">
        <v>163</v>
      </c>
      <c r="B231" s="90" t="s">
        <v>527</v>
      </c>
      <c r="C231" s="57">
        <f>C233+C234</f>
        <v>3481.2221</v>
      </c>
      <c r="D231" s="57">
        <v>0</v>
      </c>
      <c r="E231" s="57">
        <f>E233</f>
        <v>1613.46884</v>
      </c>
      <c r="F231" s="57">
        <f>F233</f>
        <v>1304.97158</v>
      </c>
      <c r="G231" s="57">
        <f>G233</f>
        <v>308.49726</v>
      </c>
      <c r="H231" s="57">
        <f>H233+H234</f>
        <v>1786.1012299999998</v>
      </c>
      <c r="I231" s="161">
        <f>I233+I234</f>
        <v>81.65203</v>
      </c>
      <c r="J231" s="162">
        <f>J233+J234</f>
        <v>3481.2221</v>
      </c>
      <c r="K231" s="57">
        <f>K233+K234</f>
        <v>0</v>
      </c>
      <c r="L231" s="57">
        <f>L233+L234</f>
        <v>1613.46884</v>
      </c>
      <c r="M231" s="57">
        <f>M233+M234</f>
        <v>1304.97158</v>
      </c>
      <c r="N231" s="57">
        <f>N233+N234</f>
        <v>308.49726</v>
      </c>
      <c r="O231" s="57">
        <f>O233+O234</f>
        <v>1786.1012299999998</v>
      </c>
      <c r="P231" s="57">
        <f>P233+P234</f>
        <v>81.65203</v>
      </c>
      <c r="Q231" s="34"/>
    </row>
    <row r="232" spans="1:17" ht="28.5" customHeight="1">
      <c r="A232" s="158" t="s">
        <v>163</v>
      </c>
      <c r="B232" s="90" t="s">
        <v>523</v>
      </c>
      <c r="C232" s="57"/>
      <c r="D232" s="57"/>
      <c r="E232" s="57"/>
      <c r="F232" s="57"/>
      <c r="G232" s="57"/>
      <c r="H232" s="57"/>
      <c r="I232" s="161"/>
      <c r="J232" s="162"/>
      <c r="K232" s="57"/>
      <c r="L232" s="57"/>
      <c r="M232" s="57"/>
      <c r="N232" s="57"/>
      <c r="O232" s="57"/>
      <c r="P232" s="57"/>
      <c r="Q232" s="34"/>
    </row>
    <row r="233" spans="1:17" ht="52.5" customHeight="1">
      <c r="A233" s="158" t="s">
        <v>163</v>
      </c>
      <c r="B233" s="90" t="s">
        <v>524</v>
      </c>
      <c r="C233" s="57">
        <f>E233+H233+I233</f>
        <v>2216.97071</v>
      </c>
      <c r="D233" s="57">
        <v>0</v>
      </c>
      <c r="E233" s="57">
        <f>F233+G233</f>
        <v>1613.46884</v>
      </c>
      <c r="F233" s="57">
        <v>1304.97158</v>
      </c>
      <c r="G233" s="57">
        <v>308.49726</v>
      </c>
      <c r="H233" s="57">
        <v>521.84984</v>
      </c>
      <c r="I233" s="161">
        <v>81.65203</v>
      </c>
      <c r="J233" s="162">
        <f>L233+O233+P233</f>
        <v>2216.97071</v>
      </c>
      <c r="K233" s="57">
        <v>0</v>
      </c>
      <c r="L233" s="57">
        <f>M233+N233</f>
        <v>1613.46884</v>
      </c>
      <c r="M233" s="57">
        <v>1304.97158</v>
      </c>
      <c r="N233" s="57">
        <v>308.49726</v>
      </c>
      <c r="O233" s="57">
        <v>521.84984</v>
      </c>
      <c r="P233" s="57">
        <v>81.65203</v>
      </c>
      <c r="Q233" s="34"/>
    </row>
    <row r="234" spans="1:17" ht="52.5" customHeight="1">
      <c r="A234" s="158" t="s">
        <v>163</v>
      </c>
      <c r="B234" s="90" t="s">
        <v>525</v>
      </c>
      <c r="C234" s="57">
        <f aca="true" t="shared" si="71" ref="C234:C236">H234</f>
        <v>1264.25139</v>
      </c>
      <c r="D234" s="57">
        <v>0</v>
      </c>
      <c r="E234" s="57">
        <v>0</v>
      </c>
      <c r="F234" s="57">
        <v>0</v>
      </c>
      <c r="G234" s="57">
        <v>0</v>
      </c>
      <c r="H234" s="57">
        <v>1264.25139</v>
      </c>
      <c r="I234" s="161">
        <v>0</v>
      </c>
      <c r="J234" s="162">
        <f aca="true" t="shared" si="72" ref="J234:J236">O234</f>
        <v>1264.25139</v>
      </c>
      <c r="K234" s="57">
        <v>0</v>
      </c>
      <c r="L234" s="57">
        <v>0</v>
      </c>
      <c r="M234" s="57">
        <v>0</v>
      </c>
      <c r="N234" s="57">
        <v>0</v>
      </c>
      <c r="O234" s="57">
        <v>1264.25139</v>
      </c>
      <c r="P234" s="57">
        <v>0</v>
      </c>
      <c r="Q234" s="34"/>
    </row>
    <row r="235" spans="1:17" ht="64.5" customHeight="1">
      <c r="A235" s="158" t="s">
        <v>163</v>
      </c>
      <c r="B235" s="90" t="s">
        <v>528</v>
      </c>
      <c r="C235" s="57">
        <f t="shared" si="71"/>
        <v>1416.25931</v>
      </c>
      <c r="D235" s="57">
        <v>0</v>
      </c>
      <c r="E235" s="57">
        <v>0</v>
      </c>
      <c r="F235" s="57">
        <v>0</v>
      </c>
      <c r="G235" s="57">
        <v>0</v>
      </c>
      <c r="H235" s="57">
        <v>1416.25931</v>
      </c>
      <c r="I235" s="161">
        <v>0</v>
      </c>
      <c r="J235" s="162">
        <f t="shared" si="72"/>
        <v>1416.25931</v>
      </c>
      <c r="K235" s="57">
        <v>0</v>
      </c>
      <c r="L235" s="57">
        <v>0</v>
      </c>
      <c r="M235" s="57">
        <v>0</v>
      </c>
      <c r="N235" s="57">
        <v>0</v>
      </c>
      <c r="O235" s="57">
        <v>1416.25931</v>
      </c>
      <c r="P235" s="57">
        <v>0</v>
      </c>
      <c r="Q235" s="34"/>
    </row>
    <row r="236" spans="1:17" ht="67.5" customHeight="1">
      <c r="A236" s="158" t="s">
        <v>163</v>
      </c>
      <c r="B236" s="90" t="s">
        <v>529</v>
      </c>
      <c r="C236" s="57">
        <f t="shared" si="71"/>
        <v>19.6</v>
      </c>
      <c r="D236" s="57">
        <v>0</v>
      </c>
      <c r="E236" s="57">
        <v>0</v>
      </c>
      <c r="F236" s="57">
        <v>0</v>
      </c>
      <c r="G236" s="57">
        <v>0</v>
      </c>
      <c r="H236" s="57">
        <v>19.6</v>
      </c>
      <c r="I236" s="161">
        <v>0</v>
      </c>
      <c r="J236" s="162">
        <f t="shared" si="72"/>
        <v>19.6</v>
      </c>
      <c r="K236" s="57">
        <v>0</v>
      </c>
      <c r="L236" s="57">
        <v>0</v>
      </c>
      <c r="M236" s="57">
        <v>0</v>
      </c>
      <c r="N236" s="57">
        <v>0</v>
      </c>
      <c r="O236" s="57">
        <v>19.6</v>
      </c>
      <c r="P236" s="57">
        <v>0</v>
      </c>
      <c r="Q236" s="34"/>
    </row>
    <row r="237" spans="1:17" ht="47.25" customHeight="1">
      <c r="A237" s="164" t="s">
        <v>530</v>
      </c>
      <c r="B237" s="51" t="s">
        <v>531</v>
      </c>
      <c r="C237" s="165">
        <v>0</v>
      </c>
      <c r="D237" s="165">
        <v>0</v>
      </c>
      <c r="E237" s="165">
        <v>0</v>
      </c>
      <c r="F237" s="165">
        <v>0</v>
      </c>
      <c r="G237" s="165">
        <v>0</v>
      </c>
      <c r="H237" s="165">
        <v>0</v>
      </c>
      <c r="I237" s="165">
        <v>0</v>
      </c>
      <c r="J237" s="165">
        <v>0</v>
      </c>
      <c r="K237" s="165">
        <v>0</v>
      </c>
      <c r="L237" s="165">
        <v>0</v>
      </c>
      <c r="M237" s="165">
        <v>0</v>
      </c>
      <c r="N237" s="165">
        <v>0</v>
      </c>
      <c r="O237" s="165">
        <v>0</v>
      </c>
      <c r="P237" s="165">
        <v>0</v>
      </c>
      <c r="Q237" s="103"/>
    </row>
    <row r="238" spans="1:17" ht="78.75" customHeight="1">
      <c r="A238" s="142" t="s">
        <v>532</v>
      </c>
      <c r="B238" s="78" t="s">
        <v>533</v>
      </c>
      <c r="C238" s="141">
        <f>C239+C243</f>
        <v>1568.53361</v>
      </c>
      <c r="D238" s="141">
        <f>D239+D243</f>
        <v>0</v>
      </c>
      <c r="E238" s="141">
        <f>E239+E243</f>
        <v>0</v>
      </c>
      <c r="F238" s="141">
        <f>F239+F243</f>
        <v>0</v>
      </c>
      <c r="G238" s="141">
        <f>G239+G243</f>
        <v>0</v>
      </c>
      <c r="H238" s="141">
        <f>H239+H243</f>
        <v>1568.53361</v>
      </c>
      <c r="I238" s="141">
        <f>I239+I243</f>
        <v>0</v>
      </c>
      <c r="J238" s="141">
        <f>J239+J243</f>
        <v>1568.53361</v>
      </c>
      <c r="K238" s="141">
        <f>K239+K243</f>
        <v>0</v>
      </c>
      <c r="L238" s="141">
        <f>L239+L243</f>
        <v>0</v>
      </c>
      <c r="M238" s="141">
        <f>M239+M243</f>
        <v>0</v>
      </c>
      <c r="N238" s="141">
        <f>N239+N243</f>
        <v>0</v>
      </c>
      <c r="O238" s="141">
        <f>O239+O243</f>
        <v>1568.53361</v>
      </c>
      <c r="P238" s="141">
        <f>P239+P243</f>
        <v>0</v>
      </c>
      <c r="Q238" s="103"/>
    </row>
    <row r="239" spans="1:17" ht="50.25" customHeight="1">
      <c r="A239" s="142" t="s">
        <v>534</v>
      </c>
      <c r="B239" s="78" t="s">
        <v>535</v>
      </c>
      <c r="C239" s="141">
        <f>C240+C241+C242</f>
        <v>1397.64565</v>
      </c>
      <c r="D239" s="141">
        <f>D240+D241+D242</f>
        <v>0</v>
      </c>
      <c r="E239" s="141">
        <f>E240+E241+E242</f>
        <v>0</v>
      </c>
      <c r="F239" s="141">
        <f>F240+F241+F242</f>
        <v>0</v>
      </c>
      <c r="G239" s="141">
        <f>G240+G241+G242</f>
        <v>0</v>
      </c>
      <c r="H239" s="141">
        <f>H240+H241+H242</f>
        <v>1397.64565</v>
      </c>
      <c r="I239" s="141">
        <f>I240+I241+I242</f>
        <v>0</v>
      </c>
      <c r="J239" s="141">
        <f>J240+J241+J242</f>
        <v>1397.64565</v>
      </c>
      <c r="K239" s="141">
        <f>K240+K241+K242</f>
        <v>0</v>
      </c>
      <c r="L239" s="141">
        <f>L240+L241+L242</f>
        <v>0</v>
      </c>
      <c r="M239" s="141">
        <f>M240+M241+M242</f>
        <v>0</v>
      </c>
      <c r="N239" s="141">
        <f>N240+N241+N242</f>
        <v>0</v>
      </c>
      <c r="O239" s="141">
        <f>O240+O241+O242</f>
        <v>1397.64565</v>
      </c>
      <c r="P239" s="141">
        <f>P240+P241+P242</f>
        <v>0</v>
      </c>
      <c r="Q239" s="103"/>
    </row>
    <row r="240" spans="1:17" ht="31.5" customHeight="1">
      <c r="A240" s="166" t="s">
        <v>536</v>
      </c>
      <c r="B240" s="34" t="s">
        <v>537</v>
      </c>
      <c r="C240" s="167">
        <f aca="true" t="shared" si="73" ref="C240:C242">H240</f>
        <v>14.76787</v>
      </c>
      <c r="D240" s="167">
        <v>0</v>
      </c>
      <c r="E240" s="167">
        <v>0</v>
      </c>
      <c r="F240" s="167">
        <v>0</v>
      </c>
      <c r="G240" s="168">
        <v>0</v>
      </c>
      <c r="H240" s="167">
        <v>14.76787</v>
      </c>
      <c r="I240" s="169">
        <v>0</v>
      </c>
      <c r="J240" s="170">
        <f aca="true" t="shared" si="74" ref="J240:J242">O240</f>
        <v>14.76787</v>
      </c>
      <c r="K240" s="171">
        <v>0</v>
      </c>
      <c r="L240" s="171">
        <v>0</v>
      </c>
      <c r="M240" s="171">
        <v>0</v>
      </c>
      <c r="N240" s="171">
        <v>0</v>
      </c>
      <c r="O240" s="171">
        <v>14.76787</v>
      </c>
      <c r="P240" s="171">
        <v>0</v>
      </c>
      <c r="Q240" s="150" t="s">
        <v>538</v>
      </c>
    </row>
    <row r="241" spans="1:17" ht="63" customHeight="1">
      <c r="A241" s="166" t="s">
        <v>539</v>
      </c>
      <c r="B241" s="34" t="s">
        <v>540</v>
      </c>
      <c r="C241" s="171">
        <f t="shared" si="73"/>
        <v>820.859</v>
      </c>
      <c r="D241" s="171">
        <v>0</v>
      </c>
      <c r="E241" s="171">
        <v>0</v>
      </c>
      <c r="F241" s="171">
        <v>0</v>
      </c>
      <c r="G241" s="168">
        <v>0</v>
      </c>
      <c r="H241" s="171">
        <v>820.859</v>
      </c>
      <c r="I241" s="172">
        <v>0</v>
      </c>
      <c r="J241" s="170">
        <f t="shared" si="74"/>
        <v>820.859</v>
      </c>
      <c r="K241" s="171">
        <v>0</v>
      </c>
      <c r="L241" s="171">
        <v>0</v>
      </c>
      <c r="M241" s="171">
        <v>0</v>
      </c>
      <c r="N241" s="168">
        <v>0</v>
      </c>
      <c r="O241" s="171">
        <v>820.859</v>
      </c>
      <c r="P241" s="171">
        <v>0</v>
      </c>
      <c r="Q241" s="150" t="s">
        <v>541</v>
      </c>
    </row>
    <row r="242" spans="1:17" ht="31.5" customHeight="1">
      <c r="A242" s="166" t="s">
        <v>542</v>
      </c>
      <c r="B242" s="34" t="s">
        <v>543</v>
      </c>
      <c r="C242" s="171">
        <f t="shared" si="73"/>
        <v>562.01878</v>
      </c>
      <c r="D242" s="171">
        <v>0</v>
      </c>
      <c r="E242" s="171">
        <v>0</v>
      </c>
      <c r="F242" s="171">
        <v>0</v>
      </c>
      <c r="G242" s="167">
        <v>0</v>
      </c>
      <c r="H242" s="171">
        <v>562.01878</v>
      </c>
      <c r="I242" s="172">
        <v>0</v>
      </c>
      <c r="J242" s="170">
        <f t="shared" si="74"/>
        <v>562.01878</v>
      </c>
      <c r="K242" s="171">
        <v>0</v>
      </c>
      <c r="L242" s="171">
        <v>0</v>
      </c>
      <c r="M242" s="171">
        <v>0</v>
      </c>
      <c r="N242" s="167">
        <v>0</v>
      </c>
      <c r="O242" s="171">
        <v>562.01878</v>
      </c>
      <c r="P242" s="171">
        <v>0</v>
      </c>
      <c r="Q242" s="150" t="s">
        <v>544</v>
      </c>
    </row>
    <row r="243" spans="1:17" ht="47.25" customHeight="1">
      <c r="A243" s="142" t="s">
        <v>545</v>
      </c>
      <c r="B243" s="78" t="s">
        <v>546</v>
      </c>
      <c r="C243" s="141">
        <f>C244</f>
        <v>170.88796</v>
      </c>
      <c r="D243" s="141">
        <f>D244</f>
        <v>0</v>
      </c>
      <c r="E243" s="141">
        <f>E244</f>
        <v>0</v>
      </c>
      <c r="F243" s="141">
        <f>F244</f>
        <v>0</v>
      </c>
      <c r="G243" s="141">
        <f>G244</f>
        <v>0</v>
      </c>
      <c r="H243" s="141">
        <f>H244</f>
        <v>170.88796</v>
      </c>
      <c r="I243" s="141">
        <f>I244</f>
        <v>0</v>
      </c>
      <c r="J243" s="141">
        <f>J244</f>
        <v>170.88796</v>
      </c>
      <c r="K243" s="141">
        <f>K244</f>
        <v>0</v>
      </c>
      <c r="L243" s="141">
        <f>L244</f>
        <v>0</v>
      </c>
      <c r="M243" s="141">
        <f>M244</f>
        <v>0</v>
      </c>
      <c r="N243" s="141">
        <f>N244</f>
        <v>0</v>
      </c>
      <c r="O243" s="141">
        <f>O244</f>
        <v>170.88796</v>
      </c>
      <c r="P243" s="141">
        <f>P244</f>
        <v>0</v>
      </c>
      <c r="Q243" s="173"/>
    </row>
    <row r="244" spans="1:17" ht="63" customHeight="1">
      <c r="A244" s="166" t="s">
        <v>547</v>
      </c>
      <c r="B244" s="34" t="s">
        <v>548</v>
      </c>
      <c r="C244" s="174">
        <f>H244</f>
        <v>170.88796</v>
      </c>
      <c r="D244" s="174">
        <v>0</v>
      </c>
      <c r="E244" s="174">
        <v>0</v>
      </c>
      <c r="F244" s="174">
        <v>0</v>
      </c>
      <c r="G244" s="175">
        <v>0</v>
      </c>
      <c r="H244" s="174">
        <v>170.88796</v>
      </c>
      <c r="I244" s="176">
        <v>0</v>
      </c>
      <c r="J244" s="177">
        <f>O244</f>
        <v>170.88796</v>
      </c>
      <c r="K244" s="174">
        <v>0</v>
      </c>
      <c r="L244" s="174">
        <v>0</v>
      </c>
      <c r="M244" s="174">
        <v>0</v>
      </c>
      <c r="N244" s="175">
        <v>0</v>
      </c>
      <c r="O244" s="174">
        <v>170.88796</v>
      </c>
      <c r="P244" s="174">
        <v>0</v>
      </c>
      <c r="Q244" s="178" t="s">
        <v>549</v>
      </c>
    </row>
    <row r="245" spans="1:256" s="16" customFormat="1" ht="78.75" customHeight="1">
      <c r="A245" s="179" t="s">
        <v>20</v>
      </c>
      <c r="B245" s="47" t="s">
        <v>550</v>
      </c>
      <c r="C245" s="180">
        <f aca="true" t="shared" si="75" ref="C245:C246">C246</f>
        <v>32.57365</v>
      </c>
      <c r="D245" s="180">
        <f aca="true" t="shared" si="76" ref="D245:D246">D246</f>
        <v>0</v>
      </c>
      <c r="E245" s="180">
        <f aca="true" t="shared" si="77" ref="E245:E246">E246</f>
        <v>0</v>
      </c>
      <c r="F245" s="180">
        <f aca="true" t="shared" si="78" ref="F245:F246">F246</f>
        <v>0</v>
      </c>
      <c r="G245" s="180">
        <f aca="true" t="shared" si="79" ref="G245:G246">G246</f>
        <v>0</v>
      </c>
      <c r="H245" s="180">
        <f aca="true" t="shared" si="80" ref="H245:H246">H246</f>
        <v>32.57365</v>
      </c>
      <c r="I245" s="180">
        <f aca="true" t="shared" si="81" ref="I245:I246">I246</f>
        <v>0</v>
      </c>
      <c r="J245" s="180">
        <f aca="true" t="shared" si="82" ref="J245:J246">J246</f>
        <v>32.57365</v>
      </c>
      <c r="K245" s="180">
        <f aca="true" t="shared" si="83" ref="K245:K246">K246</f>
        <v>0</v>
      </c>
      <c r="L245" s="180">
        <f aca="true" t="shared" si="84" ref="L245:L246">L246</f>
        <v>0</v>
      </c>
      <c r="M245" s="180">
        <f aca="true" t="shared" si="85" ref="M245:M246">M246</f>
        <v>0</v>
      </c>
      <c r="N245" s="180">
        <f aca="true" t="shared" si="86" ref="N245:N246">N246</f>
        <v>0</v>
      </c>
      <c r="O245" s="180">
        <f aca="true" t="shared" si="87" ref="O245:O246">O246</f>
        <v>32.57365</v>
      </c>
      <c r="P245" s="180">
        <f aca="true" t="shared" si="88" ref="P245:P246">P246</f>
        <v>0</v>
      </c>
      <c r="Q245" s="49"/>
      <c r="IU245" s="17"/>
      <c r="IV245" s="17"/>
    </row>
    <row r="246" spans="1:17" ht="63" customHeight="1">
      <c r="A246" s="142" t="s">
        <v>551</v>
      </c>
      <c r="B246" s="78" t="s">
        <v>552</v>
      </c>
      <c r="C246" s="141">
        <f t="shared" si="75"/>
        <v>32.57365</v>
      </c>
      <c r="D246" s="141">
        <f t="shared" si="76"/>
        <v>0</v>
      </c>
      <c r="E246" s="141">
        <f t="shared" si="77"/>
        <v>0</v>
      </c>
      <c r="F246" s="141">
        <f t="shared" si="78"/>
        <v>0</v>
      </c>
      <c r="G246" s="141">
        <f t="shared" si="79"/>
        <v>0</v>
      </c>
      <c r="H246" s="141">
        <f t="shared" si="80"/>
        <v>32.57365</v>
      </c>
      <c r="I246" s="141">
        <f t="shared" si="81"/>
        <v>0</v>
      </c>
      <c r="J246" s="141">
        <f t="shared" si="82"/>
        <v>32.57365</v>
      </c>
      <c r="K246" s="141">
        <f t="shared" si="83"/>
        <v>0</v>
      </c>
      <c r="L246" s="141">
        <f t="shared" si="84"/>
        <v>0</v>
      </c>
      <c r="M246" s="141">
        <f t="shared" si="85"/>
        <v>0</v>
      </c>
      <c r="N246" s="141">
        <f t="shared" si="86"/>
        <v>0</v>
      </c>
      <c r="O246" s="141">
        <f t="shared" si="87"/>
        <v>32.57365</v>
      </c>
      <c r="P246" s="141">
        <f t="shared" si="88"/>
        <v>0</v>
      </c>
      <c r="Q246" s="103"/>
    </row>
    <row r="247" spans="1:17" ht="63" customHeight="1">
      <c r="A247" s="166" t="s">
        <v>553</v>
      </c>
      <c r="B247" s="34" t="s">
        <v>554</v>
      </c>
      <c r="C247" s="76">
        <f>H247</f>
        <v>32.57365</v>
      </c>
      <c r="D247" s="76">
        <v>0</v>
      </c>
      <c r="E247" s="76">
        <v>0</v>
      </c>
      <c r="F247" s="76">
        <v>0</v>
      </c>
      <c r="G247" s="76">
        <v>0</v>
      </c>
      <c r="H247" s="76">
        <v>32.57365</v>
      </c>
      <c r="I247" s="76">
        <v>0</v>
      </c>
      <c r="J247" s="76">
        <f>O247</f>
        <v>32.57365</v>
      </c>
      <c r="K247" s="76">
        <v>0</v>
      </c>
      <c r="L247" s="76">
        <v>0</v>
      </c>
      <c r="M247" s="76">
        <v>0</v>
      </c>
      <c r="N247" s="76">
        <v>0</v>
      </c>
      <c r="O247" s="76">
        <v>32.57365</v>
      </c>
      <c r="P247" s="76">
        <v>0</v>
      </c>
      <c r="Q247" s="66" t="s">
        <v>555</v>
      </c>
    </row>
    <row r="248" spans="1:256" s="16" customFormat="1" ht="63" customHeight="1">
      <c r="A248" s="179" t="s">
        <v>21</v>
      </c>
      <c r="B248" s="47" t="s">
        <v>556</v>
      </c>
      <c r="C248" s="180">
        <f>C249+C298+C310+C320</f>
        <v>380324.88577000005</v>
      </c>
      <c r="D248" s="180">
        <f>D249+D298+D310+D320</f>
        <v>205557.07992</v>
      </c>
      <c r="E248" s="180">
        <f>E249+E298+E310+E320</f>
        <v>22452.29422</v>
      </c>
      <c r="F248" s="180">
        <f>F249+F298+F310+F320</f>
        <v>14906.5</v>
      </c>
      <c r="G248" s="180">
        <f>G249+G298+G310+G320</f>
        <v>7545.79422</v>
      </c>
      <c r="H248" s="180">
        <f>H249+H298+H310+H320</f>
        <v>131717.19193000003</v>
      </c>
      <c r="I248" s="180">
        <f>I249+I298+I310+I320</f>
        <v>20000</v>
      </c>
      <c r="J248" s="180">
        <f>J249+J298+J310+J320</f>
        <v>355517.4399</v>
      </c>
      <c r="K248" s="180">
        <f>K249+K298+K310+K320</f>
        <v>187418.01157</v>
      </c>
      <c r="L248" s="180">
        <f>L249+L298+L310+L320</f>
        <v>21527.893040000003</v>
      </c>
      <c r="M248" s="180">
        <f>M249+M298+M310+M320</f>
        <v>14014.810130000002</v>
      </c>
      <c r="N248" s="180">
        <f>N249+N298+N310+N320</f>
        <v>7513.08291</v>
      </c>
      <c r="O248" s="180">
        <f>O249+O298+O310+O320</f>
        <v>132143.13392</v>
      </c>
      <c r="P248" s="180">
        <f>P249+P298+P310+P320</f>
        <v>14428.40137</v>
      </c>
      <c r="Q248" s="49"/>
      <c r="IU248" s="17"/>
      <c r="IV248" s="17"/>
    </row>
    <row r="249" spans="1:17" ht="80.25" customHeight="1">
      <c r="A249" s="142" t="s">
        <v>557</v>
      </c>
      <c r="B249" s="78" t="s">
        <v>558</v>
      </c>
      <c r="C249" s="141">
        <f>C250+C260+C279+C288+C290+C294</f>
        <v>315451.96794000006</v>
      </c>
      <c r="D249" s="141">
        <f>D250+D260+D279+D288+D290+D294</f>
        <v>187377.27992</v>
      </c>
      <c r="E249" s="141">
        <f>E250+E260+E279+E288+E290+E294</f>
        <v>10605.82611</v>
      </c>
      <c r="F249" s="141">
        <f>F250+F260+F279+F288+F290+F294</f>
        <v>6374.5</v>
      </c>
      <c r="G249" s="141">
        <f>G250+G260+G279+G288+G290+G294</f>
        <v>4231.32611</v>
      </c>
      <c r="H249" s="141">
        <f>H250+H260+H279+H288+H290+H294</f>
        <v>116870.54221000001</v>
      </c>
      <c r="I249" s="141">
        <f>I250+I260+I279+I288+I290+I294</f>
        <v>0</v>
      </c>
      <c r="J249" s="141">
        <f>J250+J260+J279+J288+J290+J294</f>
        <v>299127.46118</v>
      </c>
      <c r="K249" s="141">
        <f>K250+K260+K279+K288+K290+K294</f>
        <v>171719.27442</v>
      </c>
      <c r="L249" s="141">
        <f>L250+L260+L279+L288+L290+L294</f>
        <v>10005.17325</v>
      </c>
      <c r="M249" s="141">
        <f>M250+M260+M279+M288+M290+M294</f>
        <v>5773.847140000001</v>
      </c>
      <c r="N249" s="141">
        <f>N250+N260+N279+N288+N290+N294</f>
        <v>4231.32611</v>
      </c>
      <c r="O249" s="141">
        <f>O250+O260+O279+O288+O290+O294</f>
        <v>117403.01350999999</v>
      </c>
      <c r="P249" s="141">
        <f>P250+P260+P279+P288+P290+P294</f>
        <v>0</v>
      </c>
      <c r="Q249" s="103"/>
    </row>
    <row r="250" spans="1:17" ht="47.25" customHeight="1">
      <c r="A250" s="142" t="s">
        <v>559</v>
      </c>
      <c r="B250" s="78" t="s">
        <v>560</v>
      </c>
      <c r="C250" s="141">
        <f>C251+C252+C254+C255+C256+C258+C259+C253+C257</f>
        <v>962.52262</v>
      </c>
      <c r="D250" s="141">
        <f>D251+D252+D254+D255+D256+D258+D259+D253+D257</f>
        <v>0</v>
      </c>
      <c r="E250" s="141">
        <f>E251+E252+E254+E255+E256+E258+E259+E253+E257</f>
        <v>138.89999999999998</v>
      </c>
      <c r="F250" s="141">
        <f>F251+F252+F254+F255+F256+F258+F259+F253+F257</f>
        <v>87.1</v>
      </c>
      <c r="G250" s="141">
        <f>G251+G252+G254+G255+G256+G258+G259+G253+G257</f>
        <v>51.8</v>
      </c>
      <c r="H250" s="141">
        <f>H251+H252+H254+H255+H256+H258+H259+H253+H257</f>
        <v>823.6226199999999</v>
      </c>
      <c r="I250" s="141">
        <f>I251+I252+I254+I255+I256+I258+I259+I253+I257</f>
        <v>0</v>
      </c>
      <c r="J250" s="141">
        <f>J251+J252+J254+J255+J256+J258+J259+J253+J257</f>
        <v>935.52262</v>
      </c>
      <c r="K250" s="141">
        <f>K251+K252+K254+K255+K256+K258+K259+K253+K257</f>
        <v>0</v>
      </c>
      <c r="L250" s="141">
        <f>L251+L252+L254+L255+L256+L258+L259+L253+L257</f>
        <v>138.89999999999998</v>
      </c>
      <c r="M250" s="141">
        <f>M251+M252+M254+M255+M256+M258+M259+M253+M257</f>
        <v>87.1</v>
      </c>
      <c r="N250" s="141">
        <f>N251+N252+N254+N255+N256+N258+N259+N253+N257</f>
        <v>51.8</v>
      </c>
      <c r="O250" s="141">
        <f>O251+O252+O254+O255+O256+O258+O259+O253+O257</f>
        <v>796.6226199999999</v>
      </c>
      <c r="P250" s="141">
        <f>P251+P252+P254+P255+P256+P258+P259+P253+P257</f>
        <v>0</v>
      </c>
      <c r="Q250" s="103"/>
    </row>
    <row r="251" spans="1:17" ht="127.5" customHeight="1">
      <c r="A251" s="181" t="s">
        <v>561</v>
      </c>
      <c r="B251" s="38" t="s">
        <v>562</v>
      </c>
      <c r="C251" s="76">
        <f>D251+E251+H251+I251</f>
        <v>88.89999999999999</v>
      </c>
      <c r="D251" s="76">
        <v>0</v>
      </c>
      <c r="E251" s="76">
        <f>F251+G251</f>
        <v>88.89999999999999</v>
      </c>
      <c r="F251" s="76">
        <v>87.1</v>
      </c>
      <c r="G251" s="76">
        <v>1.8</v>
      </c>
      <c r="H251" s="76">
        <v>0</v>
      </c>
      <c r="I251" s="76">
        <v>0</v>
      </c>
      <c r="J251" s="76">
        <f>K251+L251+O251+P251</f>
        <v>88.89999999999999</v>
      </c>
      <c r="K251" s="76">
        <v>0</v>
      </c>
      <c r="L251" s="76">
        <f>M251+N251</f>
        <v>88.89999999999999</v>
      </c>
      <c r="M251" s="76">
        <v>87.1</v>
      </c>
      <c r="N251" s="76">
        <v>1.8</v>
      </c>
      <c r="O251" s="76">
        <v>0</v>
      </c>
      <c r="P251" s="76">
        <v>0</v>
      </c>
      <c r="Q251" s="182" t="s">
        <v>563</v>
      </c>
    </row>
    <row r="252" spans="1:17" ht="288.75" customHeight="1">
      <c r="A252" s="181" t="s">
        <v>564</v>
      </c>
      <c r="B252" s="64" t="s">
        <v>565</v>
      </c>
      <c r="C252" s="76">
        <f>H252</f>
        <v>166.27894</v>
      </c>
      <c r="D252" s="76">
        <v>0</v>
      </c>
      <c r="E252" s="76">
        <v>0</v>
      </c>
      <c r="F252" s="76">
        <v>0</v>
      </c>
      <c r="G252" s="76">
        <v>0</v>
      </c>
      <c r="H252" s="76">
        <v>166.27894</v>
      </c>
      <c r="I252" s="76">
        <v>0</v>
      </c>
      <c r="J252" s="76">
        <f>O252</f>
        <v>166.27894</v>
      </c>
      <c r="K252" s="76">
        <v>0</v>
      </c>
      <c r="L252" s="76">
        <v>0</v>
      </c>
      <c r="M252" s="76">
        <v>0</v>
      </c>
      <c r="N252" s="76">
        <v>0</v>
      </c>
      <c r="O252" s="76">
        <v>166.27894</v>
      </c>
      <c r="P252" s="76">
        <v>0</v>
      </c>
      <c r="Q252" s="182" t="s">
        <v>566</v>
      </c>
    </row>
    <row r="253" spans="1:17" ht="59.25" customHeight="1">
      <c r="A253" s="183" t="s">
        <v>163</v>
      </c>
      <c r="B253" s="64" t="s">
        <v>567</v>
      </c>
      <c r="C253" s="76">
        <f aca="true" t="shared" si="89" ref="C253:C255">D253+E253+H253+I253</f>
        <v>49.3</v>
      </c>
      <c r="D253" s="76">
        <v>0</v>
      </c>
      <c r="E253" s="76">
        <f aca="true" t="shared" si="90" ref="E253:E255">F253+G253</f>
        <v>0</v>
      </c>
      <c r="F253" s="76">
        <v>0</v>
      </c>
      <c r="G253" s="76">
        <v>0</v>
      </c>
      <c r="H253" s="76">
        <v>49.3</v>
      </c>
      <c r="I253" s="76">
        <v>0</v>
      </c>
      <c r="J253" s="76">
        <f aca="true" t="shared" si="91" ref="J253:J255">K253+L253+O253+P253</f>
        <v>49.3</v>
      </c>
      <c r="K253" s="76">
        <v>0</v>
      </c>
      <c r="L253" s="76">
        <f aca="true" t="shared" si="92" ref="L253:L255">M253+N253</f>
        <v>0</v>
      </c>
      <c r="M253" s="76">
        <v>0</v>
      </c>
      <c r="N253" s="76">
        <v>0</v>
      </c>
      <c r="O253" s="76">
        <v>49.3</v>
      </c>
      <c r="P253" s="76">
        <v>0</v>
      </c>
      <c r="Q253" s="184" t="s">
        <v>568</v>
      </c>
    </row>
    <row r="254" spans="1:17" ht="193.5" customHeight="1">
      <c r="A254" s="181" t="s">
        <v>569</v>
      </c>
      <c r="B254" s="64" t="s">
        <v>570</v>
      </c>
      <c r="C254" s="129">
        <f t="shared" si="89"/>
        <v>29.57</v>
      </c>
      <c r="D254" s="129">
        <v>0</v>
      </c>
      <c r="E254" s="129">
        <f t="shared" si="90"/>
        <v>0</v>
      </c>
      <c r="F254" s="129">
        <v>0</v>
      </c>
      <c r="G254" s="129">
        <v>0</v>
      </c>
      <c r="H254" s="129">
        <v>29.57</v>
      </c>
      <c r="I254" s="129">
        <v>0</v>
      </c>
      <c r="J254" s="129">
        <f t="shared" si="91"/>
        <v>29.57</v>
      </c>
      <c r="K254" s="129">
        <v>0</v>
      </c>
      <c r="L254" s="129">
        <f t="shared" si="92"/>
        <v>0</v>
      </c>
      <c r="M254" s="129">
        <v>0</v>
      </c>
      <c r="N254" s="129">
        <v>0</v>
      </c>
      <c r="O254" s="129">
        <v>29.57</v>
      </c>
      <c r="P254" s="129">
        <v>0</v>
      </c>
      <c r="Q254" s="185" t="s">
        <v>571</v>
      </c>
    </row>
    <row r="255" spans="1:17" ht="63" customHeight="1">
      <c r="A255" s="181" t="s">
        <v>572</v>
      </c>
      <c r="B255" s="66" t="s">
        <v>573</v>
      </c>
      <c r="C255" s="109">
        <f t="shared" si="89"/>
        <v>89.5</v>
      </c>
      <c r="D255" s="109">
        <v>0</v>
      </c>
      <c r="E255" s="109">
        <f t="shared" si="90"/>
        <v>0</v>
      </c>
      <c r="F255" s="109">
        <v>0</v>
      </c>
      <c r="G255" s="109">
        <v>0</v>
      </c>
      <c r="H255" s="109">
        <v>89.5</v>
      </c>
      <c r="I255" s="109">
        <v>0</v>
      </c>
      <c r="J255" s="109">
        <f t="shared" si="91"/>
        <v>89.5</v>
      </c>
      <c r="K255" s="109">
        <v>0</v>
      </c>
      <c r="L255" s="109">
        <f t="shared" si="92"/>
        <v>0</v>
      </c>
      <c r="M255" s="109">
        <v>0</v>
      </c>
      <c r="N255" s="109">
        <v>0</v>
      </c>
      <c r="O255" s="109">
        <v>89.5</v>
      </c>
      <c r="P255" s="109">
        <v>0</v>
      </c>
      <c r="Q255" s="186" t="s">
        <v>574</v>
      </c>
    </row>
    <row r="256" spans="1:17" ht="252" customHeight="1">
      <c r="A256" s="181" t="s">
        <v>575</v>
      </c>
      <c r="B256" s="64" t="s">
        <v>576</v>
      </c>
      <c r="C256" s="109">
        <f aca="true" t="shared" si="93" ref="C256:C258">H256</f>
        <v>231.47368</v>
      </c>
      <c r="D256" s="109">
        <v>0</v>
      </c>
      <c r="E256" s="109">
        <v>0</v>
      </c>
      <c r="F256" s="109">
        <v>0</v>
      </c>
      <c r="G256" s="109">
        <v>0</v>
      </c>
      <c r="H256" s="109">
        <v>231.47368</v>
      </c>
      <c r="I256" s="129">
        <v>0</v>
      </c>
      <c r="J256" s="109">
        <f aca="true" t="shared" si="94" ref="J256:J258">O256</f>
        <v>231.47368</v>
      </c>
      <c r="K256" s="129">
        <v>0</v>
      </c>
      <c r="L256" s="129">
        <v>0</v>
      </c>
      <c r="M256" s="129">
        <v>0</v>
      </c>
      <c r="N256" s="129">
        <v>0</v>
      </c>
      <c r="O256" s="109">
        <v>231.47368</v>
      </c>
      <c r="P256" s="129">
        <v>0</v>
      </c>
      <c r="Q256" s="187" t="s">
        <v>577</v>
      </c>
    </row>
    <row r="257" spans="1:17" ht="57" customHeight="1">
      <c r="A257" s="181" t="s">
        <v>578</v>
      </c>
      <c r="B257" s="29" t="s">
        <v>579</v>
      </c>
      <c r="C257" s="109">
        <f t="shared" si="93"/>
        <v>4</v>
      </c>
      <c r="D257" s="109">
        <v>0</v>
      </c>
      <c r="E257" s="109">
        <v>0</v>
      </c>
      <c r="F257" s="109">
        <v>0</v>
      </c>
      <c r="G257" s="109">
        <v>0</v>
      </c>
      <c r="H257" s="109">
        <v>4</v>
      </c>
      <c r="I257" s="129">
        <v>0</v>
      </c>
      <c r="J257" s="109">
        <f t="shared" si="94"/>
        <v>4</v>
      </c>
      <c r="K257" s="129">
        <v>0</v>
      </c>
      <c r="L257" s="129">
        <v>0</v>
      </c>
      <c r="M257" s="129">
        <v>0</v>
      </c>
      <c r="N257" s="129">
        <v>0</v>
      </c>
      <c r="O257" s="109">
        <v>4</v>
      </c>
      <c r="P257" s="129">
        <v>0</v>
      </c>
      <c r="Q257" s="187" t="s">
        <v>580</v>
      </c>
    </row>
    <row r="258" spans="1:17" ht="74.25" customHeight="1">
      <c r="A258" s="181" t="s">
        <v>581</v>
      </c>
      <c r="B258" s="64" t="s">
        <v>582</v>
      </c>
      <c r="C258" s="109">
        <f t="shared" si="93"/>
        <v>253.5</v>
      </c>
      <c r="D258" s="109">
        <v>0</v>
      </c>
      <c r="E258" s="109">
        <v>0</v>
      </c>
      <c r="F258" s="109">
        <v>0</v>
      </c>
      <c r="G258" s="109">
        <v>0</v>
      </c>
      <c r="H258" s="109">
        <v>253.5</v>
      </c>
      <c r="I258" s="129">
        <v>0</v>
      </c>
      <c r="J258" s="109">
        <f t="shared" si="94"/>
        <v>226.5</v>
      </c>
      <c r="K258" s="129">
        <v>0</v>
      </c>
      <c r="L258" s="129">
        <v>0</v>
      </c>
      <c r="M258" s="129">
        <v>0</v>
      </c>
      <c r="N258" s="129">
        <v>0</v>
      </c>
      <c r="O258" s="109">
        <v>226.5</v>
      </c>
      <c r="P258" s="129">
        <v>0</v>
      </c>
      <c r="Q258" s="187" t="s">
        <v>583</v>
      </c>
    </row>
    <row r="259" spans="1:17" ht="74.25" customHeight="1">
      <c r="A259" s="181" t="s">
        <v>584</v>
      </c>
      <c r="B259" s="64" t="s">
        <v>585</v>
      </c>
      <c r="C259" s="109">
        <f>G259</f>
        <v>50</v>
      </c>
      <c r="D259" s="109">
        <v>0</v>
      </c>
      <c r="E259" s="109">
        <f>F259+G259</f>
        <v>50</v>
      </c>
      <c r="F259" s="109">
        <v>0</v>
      </c>
      <c r="G259" s="109">
        <v>50</v>
      </c>
      <c r="H259" s="109">
        <v>0</v>
      </c>
      <c r="I259" s="129">
        <v>0</v>
      </c>
      <c r="J259" s="109">
        <f>L259</f>
        <v>50</v>
      </c>
      <c r="K259" s="129">
        <v>0</v>
      </c>
      <c r="L259" s="129">
        <f>M259+N259</f>
        <v>50</v>
      </c>
      <c r="M259" s="129">
        <v>0</v>
      </c>
      <c r="N259" s="129">
        <v>50</v>
      </c>
      <c r="O259" s="109">
        <v>0</v>
      </c>
      <c r="P259" s="129">
        <v>0</v>
      </c>
      <c r="Q259" s="187" t="s">
        <v>586</v>
      </c>
    </row>
    <row r="260" spans="1:17" ht="47.25" customHeight="1">
      <c r="A260" s="142" t="s">
        <v>587</v>
      </c>
      <c r="B260" s="78" t="s">
        <v>588</v>
      </c>
      <c r="C260" s="141">
        <f>C261+C268+C276+C269</f>
        <v>13061.570740000001</v>
      </c>
      <c r="D260" s="141">
        <f>D261+D268+D276+D269</f>
        <v>0</v>
      </c>
      <c r="E260" s="141">
        <f>E261+E268+E276+E269</f>
        <v>2158.43511</v>
      </c>
      <c r="F260" s="141">
        <f>F261+F268+F276+F269</f>
        <v>0</v>
      </c>
      <c r="G260" s="141">
        <f>G261+G268+G276+G269</f>
        <v>2158.43511</v>
      </c>
      <c r="H260" s="141">
        <f>H261+H268+H276+H269</f>
        <v>10304.81593</v>
      </c>
      <c r="I260" s="141">
        <f>I261+I268+I276+I269</f>
        <v>0</v>
      </c>
      <c r="J260" s="141">
        <f>J261+J268+J276+J269</f>
        <v>12093.64714</v>
      </c>
      <c r="K260" s="141">
        <f>K261+K268+K276+K269</f>
        <v>0</v>
      </c>
      <c r="L260" s="141">
        <f>L261+L268+L276+L269</f>
        <v>2158.43511</v>
      </c>
      <c r="M260" s="141">
        <f>M261+M268+M276+M269</f>
        <v>0</v>
      </c>
      <c r="N260" s="141">
        <f>N261+N268+N276+N269</f>
        <v>2158.43511</v>
      </c>
      <c r="O260" s="141">
        <f>O261+O268+O276+O269</f>
        <v>9935.212029999999</v>
      </c>
      <c r="P260" s="141">
        <f>P261+P268+P276+P269</f>
        <v>0</v>
      </c>
      <c r="Q260" s="103"/>
    </row>
    <row r="261" spans="1:17" ht="47.25" customHeight="1">
      <c r="A261" s="183" t="s">
        <v>589</v>
      </c>
      <c r="B261" s="64" t="s">
        <v>590</v>
      </c>
      <c r="C261" s="109">
        <f>SUM(C262:C267)</f>
        <v>8952.275230000001</v>
      </c>
      <c r="D261" s="109">
        <f>SUM(D262:D267)</f>
        <v>0</v>
      </c>
      <c r="E261" s="109">
        <f>SUM(E262:E267)</f>
        <v>1790.52674</v>
      </c>
      <c r="F261" s="109">
        <f>SUM(F262:F267)</f>
        <v>0</v>
      </c>
      <c r="G261" s="109">
        <f>SUM(G262:G267)</f>
        <v>1790.52674</v>
      </c>
      <c r="H261" s="109">
        <f>SUM(H262:H267)</f>
        <v>7161.74849</v>
      </c>
      <c r="I261" s="109">
        <f>SUM(I262:I267)</f>
        <v>0</v>
      </c>
      <c r="J261" s="109">
        <f>SUM(J262:J267)</f>
        <v>7984.35163</v>
      </c>
      <c r="K261" s="109">
        <f>SUM(K262:K267)</f>
        <v>0</v>
      </c>
      <c r="L261" s="109">
        <f>SUM(L262:L267)</f>
        <v>1790.52674</v>
      </c>
      <c r="M261" s="109">
        <f>SUM(M262:M267)</f>
        <v>0</v>
      </c>
      <c r="N261" s="109">
        <f>SUM(N262:N267)</f>
        <v>1790.52674</v>
      </c>
      <c r="O261" s="109">
        <f>SUM(O262:O267)</f>
        <v>6193.82489</v>
      </c>
      <c r="P261" s="109">
        <f>SUM(P262:P267)</f>
        <v>0</v>
      </c>
      <c r="Q261" s="187" t="s">
        <v>591</v>
      </c>
    </row>
    <row r="262" spans="1:17" ht="132.75" customHeight="1">
      <c r="A262" s="183" t="s">
        <v>163</v>
      </c>
      <c r="B262" s="188" t="s">
        <v>592</v>
      </c>
      <c r="C262" s="189">
        <f aca="true" t="shared" si="95" ref="C262:C267">G262+H262</f>
        <v>468.37917</v>
      </c>
      <c r="D262" s="190">
        <v>0</v>
      </c>
      <c r="E262" s="190">
        <f aca="true" t="shared" si="96" ref="E262:E267">F262+G262</f>
        <v>0</v>
      </c>
      <c r="F262" s="190">
        <v>0</v>
      </c>
      <c r="G262" s="190">
        <v>0</v>
      </c>
      <c r="H262" s="190">
        <f>120+221.93+126.44917</f>
        <v>468.37917</v>
      </c>
      <c r="I262" s="190">
        <v>0</v>
      </c>
      <c r="J262" s="190">
        <f>K262+L262+O262+P262</f>
        <v>432.32349</v>
      </c>
      <c r="K262" s="190">
        <v>0</v>
      </c>
      <c r="L262" s="190">
        <f aca="true" t="shared" si="97" ref="L262:L267">M262+N262</f>
        <v>0</v>
      </c>
      <c r="M262" s="190">
        <v>0</v>
      </c>
      <c r="N262" s="190">
        <v>0</v>
      </c>
      <c r="O262" s="190">
        <f>305.87432+126.44917</f>
        <v>432.32349</v>
      </c>
      <c r="P262" s="190">
        <v>0</v>
      </c>
      <c r="Q262" s="191" t="s">
        <v>593</v>
      </c>
    </row>
    <row r="263" spans="1:17" ht="176.25" customHeight="1">
      <c r="A263" s="183" t="s">
        <v>163</v>
      </c>
      <c r="B263" s="188" t="s">
        <v>594</v>
      </c>
      <c r="C263" s="189">
        <f t="shared" si="95"/>
        <v>1879.38516</v>
      </c>
      <c r="D263" s="190">
        <v>0</v>
      </c>
      <c r="E263" s="190">
        <f t="shared" si="96"/>
        <v>401.41112</v>
      </c>
      <c r="F263" s="190">
        <v>0</v>
      </c>
      <c r="G263" s="190">
        <v>401.41112</v>
      </c>
      <c r="H263" s="190">
        <f>59.98097+786.21828+365.84479+265.93</f>
        <v>1477.97404</v>
      </c>
      <c r="I263" s="190">
        <v>0</v>
      </c>
      <c r="J263" s="190">
        <f>N263+O263</f>
        <v>1879.38516</v>
      </c>
      <c r="K263" s="190">
        <v>0</v>
      </c>
      <c r="L263" s="190">
        <f t="shared" si="97"/>
        <v>401.41112</v>
      </c>
      <c r="M263" s="190">
        <v>0</v>
      </c>
      <c r="N263" s="190">
        <v>401.41112</v>
      </c>
      <c r="O263" s="190">
        <f>1152.06307+59.98097+265.93</f>
        <v>1477.97404</v>
      </c>
      <c r="P263" s="190">
        <v>0</v>
      </c>
      <c r="Q263" s="191" t="s">
        <v>595</v>
      </c>
    </row>
    <row r="264" spans="1:17" ht="129.75" customHeight="1">
      <c r="A264" s="183" t="s">
        <v>163</v>
      </c>
      <c r="B264" s="188" t="s">
        <v>596</v>
      </c>
      <c r="C264" s="189">
        <f t="shared" si="95"/>
        <v>1433.65792</v>
      </c>
      <c r="D264" s="190">
        <v>0</v>
      </c>
      <c r="E264" s="190">
        <f t="shared" si="96"/>
        <v>0</v>
      </c>
      <c r="F264" s="190">
        <v>0</v>
      </c>
      <c r="G264" s="190">
        <v>0</v>
      </c>
      <c r="H264" s="190">
        <f>931.86792+501.79</f>
        <v>1433.65792</v>
      </c>
      <c r="I264" s="190">
        <v>0</v>
      </c>
      <c r="J264" s="190">
        <f aca="true" t="shared" si="98" ref="J264:J265">K264+L264+O264+P264</f>
        <v>501.79</v>
      </c>
      <c r="K264" s="190">
        <v>0</v>
      </c>
      <c r="L264" s="190">
        <f t="shared" si="97"/>
        <v>0</v>
      </c>
      <c r="M264" s="190">
        <v>0</v>
      </c>
      <c r="N264" s="190">
        <v>0</v>
      </c>
      <c r="O264" s="190">
        <v>501.79</v>
      </c>
      <c r="P264" s="190">
        <v>0</v>
      </c>
      <c r="Q264" s="192" t="s">
        <v>597</v>
      </c>
    </row>
    <row r="265" spans="1:17" ht="150" customHeight="1">
      <c r="A265" s="183" t="s">
        <v>163</v>
      </c>
      <c r="B265" s="188" t="s">
        <v>598</v>
      </c>
      <c r="C265" s="189">
        <f t="shared" si="95"/>
        <v>1437.0113</v>
      </c>
      <c r="D265" s="190">
        <v>0</v>
      </c>
      <c r="E265" s="190">
        <f t="shared" si="96"/>
        <v>0</v>
      </c>
      <c r="F265" s="190">
        <v>0</v>
      </c>
      <c r="G265" s="190">
        <v>0</v>
      </c>
      <c r="H265" s="190">
        <f>343.36163+495.98281+95+502.66686</f>
        <v>1437.0113</v>
      </c>
      <c r="I265" s="190">
        <v>0</v>
      </c>
      <c r="J265" s="190">
        <f t="shared" si="98"/>
        <v>1437.0113</v>
      </c>
      <c r="K265" s="190">
        <v>0</v>
      </c>
      <c r="L265" s="190">
        <f t="shared" si="97"/>
        <v>0</v>
      </c>
      <c r="M265" s="190">
        <v>0</v>
      </c>
      <c r="N265" s="190">
        <v>0</v>
      </c>
      <c r="O265" s="190">
        <f>343.36163+495.98281+95+502.66686</f>
        <v>1437.0113</v>
      </c>
      <c r="P265" s="190">
        <v>0</v>
      </c>
      <c r="Q265" s="191" t="s">
        <v>599</v>
      </c>
    </row>
    <row r="266" spans="1:17" ht="135" customHeight="1">
      <c r="A266" s="183" t="s">
        <v>163</v>
      </c>
      <c r="B266" s="188" t="s">
        <v>600</v>
      </c>
      <c r="C266" s="189">
        <f t="shared" si="95"/>
        <v>2027.455</v>
      </c>
      <c r="D266" s="190">
        <v>0</v>
      </c>
      <c r="E266" s="190">
        <f t="shared" si="96"/>
        <v>886.68051</v>
      </c>
      <c r="F266" s="190">
        <v>0</v>
      </c>
      <c r="G266" s="190">
        <v>886.68051</v>
      </c>
      <c r="H266" s="190">
        <f>132.49249+503.282+505</f>
        <v>1140.77449</v>
      </c>
      <c r="I266" s="190">
        <v>0</v>
      </c>
      <c r="J266" s="190">
        <f aca="true" t="shared" si="99" ref="J266:J267">N266+O266</f>
        <v>2027.455</v>
      </c>
      <c r="K266" s="190">
        <v>0</v>
      </c>
      <c r="L266" s="190">
        <f t="shared" si="97"/>
        <v>886.68051</v>
      </c>
      <c r="M266" s="190">
        <v>0</v>
      </c>
      <c r="N266" s="190">
        <v>886.68051</v>
      </c>
      <c r="O266" s="190">
        <f>503.282+132.49249+505</f>
        <v>1140.77449</v>
      </c>
      <c r="P266" s="190">
        <v>0</v>
      </c>
      <c r="Q266" s="193" t="s">
        <v>601</v>
      </c>
    </row>
    <row r="267" spans="1:17" ht="156.75" customHeight="1">
      <c r="A267" s="183" t="s">
        <v>163</v>
      </c>
      <c r="B267" s="188" t="s">
        <v>602</v>
      </c>
      <c r="C267" s="189">
        <f t="shared" si="95"/>
        <v>1706.38668</v>
      </c>
      <c r="D267" s="190">
        <v>0</v>
      </c>
      <c r="E267" s="190">
        <f t="shared" si="96"/>
        <v>502.43511</v>
      </c>
      <c r="F267" s="190">
        <v>0</v>
      </c>
      <c r="G267" s="190">
        <v>502.43511</v>
      </c>
      <c r="H267" s="190">
        <f>961.47075+75.07651+167.40431</f>
        <v>1203.9515700000002</v>
      </c>
      <c r="I267" s="190">
        <v>0</v>
      </c>
      <c r="J267" s="190">
        <f t="shared" si="99"/>
        <v>1706.38668</v>
      </c>
      <c r="K267" s="190">
        <v>0</v>
      </c>
      <c r="L267" s="190">
        <f t="shared" si="97"/>
        <v>502.43511</v>
      </c>
      <c r="M267" s="190">
        <v>0</v>
      </c>
      <c r="N267" s="190">
        <v>502.43511</v>
      </c>
      <c r="O267" s="190">
        <f>961.47075+75.07651+167.40431</f>
        <v>1203.9515700000002</v>
      </c>
      <c r="P267" s="190">
        <v>0</v>
      </c>
      <c r="Q267" s="191" t="s">
        <v>603</v>
      </c>
    </row>
    <row r="268" spans="1:17" ht="78.75" customHeight="1">
      <c r="A268" s="183" t="s">
        <v>604</v>
      </c>
      <c r="B268" s="29" t="s">
        <v>605</v>
      </c>
      <c r="C268" s="190">
        <f>H268</f>
        <v>312.53569</v>
      </c>
      <c r="D268" s="194">
        <v>0</v>
      </c>
      <c r="E268" s="190">
        <v>0</v>
      </c>
      <c r="F268" s="194">
        <v>0</v>
      </c>
      <c r="G268" s="190">
        <v>0</v>
      </c>
      <c r="H268" s="190">
        <v>312.53569</v>
      </c>
      <c r="I268" s="190">
        <v>0</v>
      </c>
      <c r="J268" s="195">
        <f>K268+L268+O268+P268</f>
        <v>312.53569</v>
      </c>
      <c r="K268" s="190">
        <v>0</v>
      </c>
      <c r="L268" s="190">
        <v>0</v>
      </c>
      <c r="M268" s="190">
        <v>0</v>
      </c>
      <c r="N268" s="190">
        <v>0</v>
      </c>
      <c r="O268" s="190">
        <v>312.53569</v>
      </c>
      <c r="P268" s="190">
        <v>0</v>
      </c>
      <c r="Q268" s="192" t="s">
        <v>606</v>
      </c>
    </row>
    <row r="269" spans="1:17" ht="37.5" customHeight="1">
      <c r="A269" s="183" t="s">
        <v>607</v>
      </c>
      <c r="B269" s="64" t="s">
        <v>608</v>
      </c>
      <c r="C269" s="196">
        <f>C270+C271+C272+C273+C274+C275</f>
        <v>3173.9249099999997</v>
      </c>
      <c r="D269" s="196">
        <f>D270+D271+D272+D273+D274+D275</f>
        <v>0</v>
      </c>
      <c r="E269" s="196">
        <f>E270+E271+E272+E273+E274+E275</f>
        <v>0</v>
      </c>
      <c r="F269" s="196">
        <f>F270+F271+F272+F273+F274+F275</f>
        <v>0</v>
      </c>
      <c r="G269" s="196">
        <f>G270+G271+G272+G273+G274+G275</f>
        <v>0</v>
      </c>
      <c r="H269" s="196">
        <f>H270+H271+H272+H273+H274+H275</f>
        <v>2575.6052099999997</v>
      </c>
      <c r="I269" s="196">
        <f>I270+I271+I272+I273+I274+I275</f>
        <v>0</v>
      </c>
      <c r="J269" s="196">
        <f>J270+J271+J272+J273+J274+J275</f>
        <v>3173.9249099999997</v>
      </c>
      <c r="K269" s="196">
        <f>K270+K271+K272+K273+K274+K275</f>
        <v>0</v>
      </c>
      <c r="L269" s="196">
        <f>L270+L271+L272+L273+L274+L275</f>
        <v>0</v>
      </c>
      <c r="M269" s="196">
        <f>M270+M271+M272+M273+M274+M275</f>
        <v>0</v>
      </c>
      <c r="N269" s="196">
        <f>N270+N271+N272+N273+N274+N275</f>
        <v>0</v>
      </c>
      <c r="O269" s="196">
        <f>O270+O271+O272+O273+O274+O275</f>
        <v>3173.9249099999997</v>
      </c>
      <c r="P269" s="196">
        <f>P270+P271+P272+P273+P274+P275</f>
        <v>0</v>
      </c>
      <c r="Q269" s="197"/>
    </row>
    <row r="270" spans="1:17" ht="35.25" customHeight="1">
      <c r="A270" s="183" t="s">
        <v>163</v>
      </c>
      <c r="B270" s="188" t="s">
        <v>609</v>
      </c>
      <c r="C270" s="196">
        <f aca="true" t="shared" si="100" ref="C270:C273">D270+E270+H270+I270</f>
        <v>0</v>
      </c>
      <c r="D270" s="196">
        <v>0</v>
      </c>
      <c r="E270" s="196">
        <f aca="true" t="shared" si="101" ref="E270:E275">F270+G270</f>
        <v>0</v>
      </c>
      <c r="F270" s="196">
        <v>0</v>
      </c>
      <c r="G270" s="196">
        <v>0</v>
      </c>
      <c r="H270" s="196">
        <v>0</v>
      </c>
      <c r="I270" s="196">
        <v>0</v>
      </c>
      <c r="J270" s="196">
        <f aca="true" t="shared" si="102" ref="J270:J275">K270+L270+O270+P270</f>
        <v>0</v>
      </c>
      <c r="K270" s="196">
        <f aca="true" t="shared" si="103" ref="K270:K276">K271+K272</f>
        <v>0</v>
      </c>
      <c r="L270" s="196">
        <f aca="true" t="shared" si="104" ref="L270:L275">M270+N270</f>
        <v>0</v>
      </c>
      <c r="M270" s="196">
        <f aca="true" t="shared" si="105" ref="M270:M276">M271+M272</f>
        <v>0</v>
      </c>
      <c r="N270" s="196">
        <v>0</v>
      </c>
      <c r="O270" s="196">
        <v>0</v>
      </c>
      <c r="P270" s="196">
        <f aca="true" t="shared" si="106" ref="P270:P276">P271+P272</f>
        <v>0</v>
      </c>
      <c r="Q270" s="187" t="s">
        <v>163</v>
      </c>
    </row>
    <row r="271" spans="1:17" ht="21.75" customHeight="1">
      <c r="A271" s="183" t="s">
        <v>163</v>
      </c>
      <c r="B271" s="188" t="s">
        <v>610</v>
      </c>
      <c r="C271" s="196">
        <f t="shared" si="100"/>
        <v>442.377</v>
      </c>
      <c r="D271" s="196">
        <v>0</v>
      </c>
      <c r="E271" s="196">
        <f t="shared" si="101"/>
        <v>0</v>
      </c>
      <c r="F271" s="196">
        <v>0</v>
      </c>
      <c r="G271" s="196">
        <v>0</v>
      </c>
      <c r="H271" s="196">
        <v>442.377</v>
      </c>
      <c r="I271" s="196">
        <v>0</v>
      </c>
      <c r="J271" s="196">
        <f t="shared" si="102"/>
        <v>442.377</v>
      </c>
      <c r="K271" s="196">
        <f t="shared" si="103"/>
        <v>0</v>
      </c>
      <c r="L271" s="196">
        <f t="shared" si="104"/>
        <v>0</v>
      </c>
      <c r="M271" s="196">
        <f t="shared" si="105"/>
        <v>0</v>
      </c>
      <c r="N271" s="196">
        <v>0</v>
      </c>
      <c r="O271" s="196">
        <v>442.377</v>
      </c>
      <c r="P271" s="196">
        <f t="shared" si="106"/>
        <v>0</v>
      </c>
      <c r="Q271" s="187" t="s">
        <v>611</v>
      </c>
    </row>
    <row r="272" spans="1:17" ht="39" customHeight="1">
      <c r="A272" s="183" t="s">
        <v>163</v>
      </c>
      <c r="B272" s="188" t="s">
        <v>612</v>
      </c>
      <c r="C272" s="196">
        <f t="shared" si="100"/>
        <v>0</v>
      </c>
      <c r="D272" s="196">
        <v>0</v>
      </c>
      <c r="E272" s="196">
        <f t="shared" si="101"/>
        <v>0</v>
      </c>
      <c r="F272" s="196">
        <v>0</v>
      </c>
      <c r="G272" s="196">
        <v>0</v>
      </c>
      <c r="H272" s="196">
        <v>0</v>
      </c>
      <c r="I272" s="196">
        <v>0</v>
      </c>
      <c r="J272" s="196">
        <f t="shared" si="102"/>
        <v>0</v>
      </c>
      <c r="K272" s="196">
        <f t="shared" si="103"/>
        <v>0</v>
      </c>
      <c r="L272" s="196">
        <f t="shared" si="104"/>
        <v>0</v>
      </c>
      <c r="M272" s="196">
        <f t="shared" si="105"/>
        <v>0</v>
      </c>
      <c r="N272" s="196">
        <v>0</v>
      </c>
      <c r="O272" s="196">
        <v>0</v>
      </c>
      <c r="P272" s="196">
        <f t="shared" si="106"/>
        <v>0</v>
      </c>
      <c r="Q272" s="187" t="s">
        <v>163</v>
      </c>
    </row>
    <row r="273" spans="1:17" ht="21.75" customHeight="1">
      <c r="A273" s="183" t="s">
        <v>163</v>
      </c>
      <c r="B273" s="188" t="s">
        <v>613</v>
      </c>
      <c r="C273" s="196">
        <f t="shared" si="100"/>
        <v>651.9987</v>
      </c>
      <c r="D273" s="196">
        <v>0</v>
      </c>
      <c r="E273" s="196">
        <f t="shared" si="101"/>
        <v>0</v>
      </c>
      <c r="F273" s="196">
        <v>0</v>
      </c>
      <c r="G273" s="196">
        <v>0</v>
      </c>
      <c r="H273" s="196">
        <v>651.9987</v>
      </c>
      <c r="I273" s="196">
        <v>0</v>
      </c>
      <c r="J273" s="196">
        <f t="shared" si="102"/>
        <v>651.9987</v>
      </c>
      <c r="K273" s="196">
        <f t="shared" si="103"/>
        <v>0</v>
      </c>
      <c r="L273" s="196">
        <f t="shared" si="104"/>
        <v>0</v>
      </c>
      <c r="M273" s="196">
        <f t="shared" si="105"/>
        <v>0</v>
      </c>
      <c r="N273" s="196">
        <v>0</v>
      </c>
      <c r="O273" s="196">
        <v>651.9987</v>
      </c>
      <c r="P273" s="196">
        <f t="shared" si="106"/>
        <v>0</v>
      </c>
      <c r="Q273" s="187" t="s">
        <v>614</v>
      </c>
    </row>
    <row r="274" spans="1:17" ht="21.75" customHeight="1">
      <c r="A274" s="183" t="s">
        <v>163</v>
      </c>
      <c r="B274" s="188" t="s">
        <v>615</v>
      </c>
      <c r="C274" s="196">
        <v>1878.54921</v>
      </c>
      <c r="D274" s="196">
        <v>0</v>
      </c>
      <c r="E274" s="196">
        <f t="shared" si="101"/>
        <v>0</v>
      </c>
      <c r="F274" s="196">
        <v>0</v>
      </c>
      <c r="G274" s="196">
        <v>0</v>
      </c>
      <c r="H274" s="196">
        <v>1280.22951</v>
      </c>
      <c r="I274" s="196">
        <v>0</v>
      </c>
      <c r="J274" s="196">
        <f t="shared" si="102"/>
        <v>1878.54921</v>
      </c>
      <c r="K274" s="196">
        <f t="shared" si="103"/>
        <v>0</v>
      </c>
      <c r="L274" s="196">
        <f t="shared" si="104"/>
        <v>0</v>
      </c>
      <c r="M274" s="196">
        <f t="shared" si="105"/>
        <v>0</v>
      </c>
      <c r="N274" s="196">
        <v>0</v>
      </c>
      <c r="O274" s="196">
        <v>1878.54921</v>
      </c>
      <c r="P274" s="196">
        <f t="shared" si="106"/>
        <v>0</v>
      </c>
      <c r="Q274" s="187" t="s">
        <v>616</v>
      </c>
    </row>
    <row r="275" spans="1:17" ht="21.75" customHeight="1">
      <c r="A275" s="183" t="s">
        <v>163</v>
      </c>
      <c r="B275" s="188" t="s">
        <v>602</v>
      </c>
      <c r="C275" s="196">
        <f>D275+E275+H275+I275</f>
        <v>201</v>
      </c>
      <c r="D275" s="196">
        <v>0</v>
      </c>
      <c r="E275" s="196">
        <f t="shared" si="101"/>
        <v>0</v>
      </c>
      <c r="F275" s="196">
        <v>0</v>
      </c>
      <c r="G275" s="196">
        <v>0</v>
      </c>
      <c r="H275" s="196">
        <v>201</v>
      </c>
      <c r="I275" s="196">
        <v>0</v>
      </c>
      <c r="J275" s="196">
        <f t="shared" si="102"/>
        <v>201</v>
      </c>
      <c r="K275" s="196">
        <f t="shared" si="103"/>
        <v>0</v>
      </c>
      <c r="L275" s="196">
        <f t="shared" si="104"/>
        <v>0</v>
      </c>
      <c r="M275" s="196">
        <f t="shared" si="105"/>
        <v>0</v>
      </c>
      <c r="N275" s="196">
        <v>0</v>
      </c>
      <c r="O275" s="196">
        <v>201</v>
      </c>
      <c r="P275" s="196">
        <f t="shared" si="106"/>
        <v>0</v>
      </c>
      <c r="Q275" s="187" t="s">
        <v>617</v>
      </c>
    </row>
    <row r="276" spans="1:17" ht="63" customHeight="1">
      <c r="A276" s="183" t="s">
        <v>618</v>
      </c>
      <c r="B276" s="188" t="s">
        <v>619</v>
      </c>
      <c r="C276" s="129">
        <f>C277+C278</f>
        <v>622.83491</v>
      </c>
      <c r="D276" s="129">
        <f>D277+D278</f>
        <v>0</v>
      </c>
      <c r="E276" s="129">
        <f>E277+E278</f>
        <v>367.90837</v>
      </c>
      <c r="F276" s="129">
        <f>F277+F278</f>
        <v>0</v>
      </c>
      <c r="G276" s="129">
        <f>G277+G278</f>
        <v>367.90837</v>
      </c>
      <c r="H276" s="129">
        <f>H277+H278</f>
        <v>254.92654000000002</v>
      </c>
      <c r="I276" s="129">
        <f>I277+I278</f>
        <v>0</v>
      </c>
      <c r="J276" s="129">
        <f>J277+J278</f>
        <v>622.83491</v>
      </c>
      <c r="K276" s="129">
        <f t="shared" si="103"/>
        <v>0</v>
      </c>
      <c r="L276" s="129">
        <f>L277+L278</f>
        <v>367.90837</v>
      </c>
      <c r="M276" s="129">
        <f t="shared" si="105"/>
        <v>0</v>
      </c>
      <c r="N276" s="129">
        <f>N277+N278</f>
        <v>367.90837</v>
      </c>
      <c r="O276" s="129">
        <f>O277+O278</f>
        <v>254.92654000000002</v>
      </c>
      <c r="P276" s="129">
        <f t="shared" si="106"/>
        <v>0</v>
      </c>
      <c r="Q276" s="187" t="s">
        <v>620</v>
      </c>
    </row>
    <row r="277" spans="1:17" ht="82.5" customHeight="1">
      <c r="A277" s="183" t="s">
        <v>163</v>
      </c>
      <c r="B277" s="188" t="s">
        <v>621</v>
      </c>
      <c r="C277" s="196">
        <f aca="true" t="shared" si="107" ref="C277:C278">E277+H277</f>
        <v>16</v>
      </c>
      <c r="D277" s="196">
        <v>0</v>
      </c>
      <c r="E277" s="196">
        <f aca="true" t="shared" si="108" ref="E277:E278">F277+G277</f>
        <v>13.92</v>
      </c>
      <c r="F277" s="196">
        <v>0</v>
      </c>
      <c r="G277" s="198">
        <v>13.92</v>
      </c>
      <c r="H277" s="198">
        <v>2.08</v>
      </c>
      <c r="I277" s="196">
        <v>0</v>
      </c>
      <c r="J277" s="199">
        <f aca="true" t="shared" si="109" ref="J277:J278">L277+O277</f>
        <v>16</v>
      </c>
      <c r="K277" s="196">
        <v>0</v>
      </c>
      <c r="L277" s="199">
        <f aca="true" t="shared" si="110" ref="L277:L278">M277+N277</f>
        <v>13.92</v>
      </c>
      <c r="M277" s="196">
        <v>0</v>
      </c>
      <c r="N277" s="196">
        <v>13.92</v>
      </c>
      <c r="O277" s="196">
        <v>2.08</v>
      </c>
      <c r="P277" s="196">
        <v>0</v>
      </c>
      <c r="Q277" s="159" t="s">
        <v>622</v>
      </c>
    </row>
    <row r="278" spans="1:17" ht="31.5" customHeight="1">
      <c r="A278" s="183" t="s">
        <v>163</v>
      </c>
      <c r="B278" s="188" t="s">
        <v>623</v>
      </c>
      <c r="C278" s="196">
        <f t="shared" si="107"/>
        <v>606.83491</v>
      </c>
      <c r="D278" s="196">
        <v>0</v>
      </c>
      <c r="E278" s="196">
        <f t="shared" si="108"/>
        <v>353.98837</v>
      </c>
      <c r="F278" s="196">
        <v>0</v>
      </c>
      <c r="G278" s="198">
        <f>169.58888+184.39949</f>
        <v>353.98837</v>
      </c>
      <c r="H278" s="198">
        <f>227.52751+25.31903</f>
        <v>252.84654</v>
      </c>
      <c r="I278" s="196">
        <v>0</v>
      </c>
      <c r="J278" s="196">
        <f t="shared" si="109"/>
        <v>606.83491</v>
      </c>
      <c r="K278" s="196">
        <v>0</v>
      </c>
      <c r="L278" s="196">
        <f t="shared" si="110"/>
        <v>353.98837</v>
      </c>
      <c r="M278" s="196">
        <v>0</v>
      </c>
      <c r="N278" s="198">
        <f>184.39949+169.58888</f>
        <v>353.98837</v>
      </c>
      <c r="O278" s="198">
        <f>227.52751+25.31903</f>
        <v>252.84654</v>
      </c>
      <c r="P278" s="196">
        <v>0</v>
      </c>
      <c r="Q278" s="187" t="s">
        <v>622</v>
      </c>
    </row>
    <row r="279" spans="1:17" ht="31.5" customHeight="1">
      <c r="A279" s="142" t="s">
        <v>624</v>
      </c>
      <c r="B279" s="78" t="s">
        <v>625</v>
      </c>
      <c r="C279" s="141">
        <f>C280+C287</f>
        <v>276528.21208</v>
      </c>
      <c r="D279" s="141">
        <f>D280+D287</f>
        <v>181111.47992</v>
      </c>
      <c r="E279" s="141">
        <f>E280+E287</f>
        <v>8308.491</v>
      </c>
      <c r="F279" s="141">
        <f>F280+F287</f>
        <v>6287.4</v>
      </c>
      <c r="G279" s="141">
        <f>G280+G287</f>
        <v>2021.091</v>
      </c>
      <c r="H279" s="141">
        <f>H280+H287</f>
        <v>87108.24116</v>
      </c>
      <c r="I279" s="141">
        <f>I280+I287</f>
        <v>0</v>
      </c>
      <c r="J279" s="141">
        <f>J280+J287</f>
        <v>260590.56572</v>
      </c>
      <c r="K279" s="141">
        <f>K280+K287</f>
        <v>165803.47442</v>
      </c>
      <c r="L279" s="141">
        <f>L280+L287</f>
        <v>7707.83814</v>
      </c>
      <c r="M279" s="141">
        <f>M280+M287</f>
        <v>5686.74714</v>
      </c>
      <c r="N279" s="141">
        <f>N280+N287</f>
        <v>2021.091</v>
      </c>
      <c r="O279" s="141">
        <f>O280+O287</f>
        <v>87079.25316</v>
      </c>
      <c r="P279" s="141">
        <f>P280+P287</f>
        <v>0</v>
      </c>
      <c r="Q279" s="103"/>
    </row>
    <row r="280" spans="1:17" ht="60" customHeight="1">
      <c r="A280" s="183" t="s">
        <v>626</v>
      </c>
      <c r="B280" s="64" t="s">
        <v>627</v>
      </c>
      <c r="C280" s="80">
        <f>SUM(C281:C286)</f>
        <v>270240.81208</v>
      </c>
      <c r="D280" s="80">
        <f>SUM(D281:D286)</f>
        <v>181111.47992</v>
      </c>
      <c r="E280" s="80">
        <f>SUM(E281:E286)</f>
        <v>2021.091</v>
      </c>
      <c r="F280" s="80">
        <f>SUM(F281:F286)</f>
        <v>0</v>
      </c>
      <c r="G280" s="80">
        <f>SUM(G281:G286)</f>
        <v>2021.091</v>
      </c>
      <c r="H280" s="80">
        <f>SUM(H281:H286)</f>
        <v>87108.24116</v>
      </c>
      <c r="I280" s="80">
        <f>SUM(I281:I286)</f>
        <v>0</v>
      </c>
      <c r="J280" s="80">
        <f>SUM(J281:J286)</f>
        <v>254903.81858000002</v>
      </c>
      <c r="K280" s="80">
        <f>SUM(K281:K286)</f>
        <v>165803.47442</v>
      </c>
      <c r="L280" s="80">
        <f>SUM(L281:L286)</f>
        <v>2021.091</v>
      </c>
      <c r="M280" s="80">
        <f>SUM(M281:M286)</f>
        <v>0</v>
      </c>
      <c r="N280" s="80">
        <f>SUM(N281:N286)</f>
        <v>2021.091</v>
      </c>
      <c r="O280" s="80">
        <f>SUM(O281:O286)</f>
        <v>87079.25316</v>
      </c>
      <c r="P280" s="80">
        <f>SUM(P281:P286)</f>
        <v>0</v>
      </c>
      <c r="Q280" s="187" t="s">
        <v>628</v>
      </c>
    </row>
    <row r="281" spans="1:17" ht="66" customHeight="1">
      <c r="A281" s="183" t="s">
        <v>163</v>
      </c>
      <c r="B281" s="188" t="s">
        <v>609</v>
      </c>
      <c r="C281" s="200">
        <f aca="true" t="shared" si="111" ref="C281:C285">D281+E281+H281+I281</f>
        <v>27130.276729999998</v>
      </c>
      <c r="D281" s="190">
        <f>421.5+14213.34009</f>
        <v>14634.84009</v>
      </c>
      <c r="E281" s="190">
        <f aca="true" t="shared" si="112" ref="E281:E287">F281+G281</f>
        <v>0</v>
      </c>
      <c r="F281" s="190">
        <v>0</v>
      </c>
      <c r="G281" s="190">
        <v>0</v>
      </c>
      <c r="H281" s="190">
        <f>4566.10891+7929.32773</f>
        <v>12495.43664</v>
      </c>
      <c r="I281" s="190">
        <v>0</v>
      </c>
      <c r="J281" s="190">
        <f aca="true" t="shared" si="113" ref="J281:J285">K281+L281+O281+P281</f>
        <v>26300.8468</v>
      </c>
      <c r="K281" s="190">
        <f>13340.40107+347.829+117.18009</f>
        <v>13805.41016</v>
      </c>
      <c r="L281" s="190">
        <f aca="true" t="shared" si="114" ref="L281:L287">M281+N281</f>
        <v>0</v>
      </c>
      <c r="M281" s="190">
        <v>0</v>
      </c>
      <c r="N281" s="190">
        <v>0</v>
      </c>
      <c r="O281" s="190">
        <f>4566.10891+7929.32773</f>
        <v>12495.43664</v>
      </c>
      <c r="P281" s="190">
        <v>0</v>
      </c>
      <c r="Q281" s="191" t="s">
        <v>629</v>
      </c>
    </row>
    <row r="282" spans="1:17" ht="55.5" customHeight="1">
      <c r="A282" s="183" t="s">
        <v>163</v>
      </c>
      <c r="B282" s="188" t="s">
        <v>610</v>
      </c>
      <c r="C282" s="200">
        <f t="shared" si="111"/>
        <v>56534.254759999996</v>
      </c>
      <c r="D282" s="190">
        <f>1004.2+30830.23511</f>
        <v>31834.435110000002</v>
      </c>
      <c r="E282" s="190">
        <f t="shared" si="112"/>
        <v>0</v>
      </c>
      <c r="F282" s="190">
        <v>0</v>
      </c>
      <c r="G282" s="190">
        <v>0</v>
      </c>
      <c r="H282" s="190">
        <f>7754.26633+16945.55332</f>
        <v>24699.819649999998</v>
      </c>
      <c r="I282" s="190">
        <v>0</v>
      </c>
      <c r="J282" s="190">
        <f t="shared" si="113"/>
        <v>51295.82169</v>
      </c>
      <c r="K282" s="190">
        <f>25326.62319+1002.46875+266.9101</f>
        <v>26596.00204</v>
      </c>
      <c r="L282" s="190">
        <f t="shared" si="114"/>
        <v>0</v>
      </c>
      <c r="M282" s="190">
        <v>0</v>
      </c>
      <c r="N282" s="190">
        <v>0</v>
      </c>
      <c r="O282" s="190">
        <f>7754.26633+16945.55332</f>
        <v>24699.819649999998</v>
      </c>
      <c r="P282" s="190">
        <v>0</v>
      </c>
      <c r="Q282" s="191" t="s">
        <v>630</v>
      </c>
    </row>
    <row r="283" spans="1:17" ht="57.75" customHeight="1">
      <c r="A283" s="183" t="s">
        <v>163</v>
      </c>
      <c r="B283" s="188" t="s">
        <v>612</v>
      </c>
      <c r="C283" s="200">
        <f t="shared" si="111"/>
        <v>32517.27405</v>
      </c>
      <c r="D283" s="190">
        <f>468+15407.73999</f>
        <v>15875.73999</v>
      </c>
      <c r="E283" s="190">
        <f t="shared" si="112"/>
        <v>0</v>
      </c>
      <c r="F283" s="190">
        <v>0</v>
      </c>
      <c r="G283" s="190">
        <v>0</v>
      </c>
      <c r="H283" s="190">
        <f>7952.148+8689.38606</f>
        <v>16641.53406</v>
      </c>
      <c r="I283" s="190">
        <v>0</v>
      </c>
      <c r="J283" s="190">
        <f t="shared" si="113"/>
        <v>32491.306600000004</v>
      </c>
      <c r="K283" s="190">
        <f>15225.53255+468+156.23999</f>
        <v>15849.77254</v>
      </c>
      <c r="L283" s="190">
        <f t="shared" si="114"/>
        <v>0</v>
      </c>
      <c r="M283" s="190">
        <v>0</v>
      </c>
      <c r="N283" s="190">
        <v>0</v>
      </c>
      <c r="O283" s="190">
        <f>7952.148+8689.38606</f>
        <v>16641.53406</v>
      </c>
      <c r="P283" s="190">
        <v>0</v>
      </c>
      <c r="Q283" s="191" t="s">
        <v>631</v>
      </c>
    </row>
    <row r="284" spans="1:17" ht="79.5" customHeight="1">
      <c r="A284" s="183" t="s">
        <v>163</v>
      </c>
      <c r="B284" s="188" t="s">
        <v>613</v>
      </c>
      <c r="C284" s="200">
        <f t="shared" si="111"/>
        <v>63649.346</v>
      </c>
      <c r="D284" s="190">
        <v>55483.219</v>
      </c>
      <c r="E284" s="190">
        <f t="shared" si="112"/>
        <v>0</v>
      </c>
      <c r="F284" s="190">
        <v>0</v>
      </c>
      <c r="G284" s="190">
        <v>0</v>
      </c>
      <c r="H284" s="190">
        <f>8166.127</f>
        <v>8166.127</v>
      </c>
      <c r="I284" s="190">
        <v>0</v>
      </c>
      <c r="J284" s="190">
        <f t="shared" si="113"/>
        <v>59652.6019</v>
      </c>
      <c r="K284" s="190">
        <f>46763.71985+4364.70516+358.04989</f>
        <v>51486.4749</v>
      </c>
      <c r="L284" s="190">
        <f t="shared" si="114"/>
        <v>0</v>
      </c>
      <c r="M284" s="190">
        <v>0</v>
      </c>
      <c r="N284" s="190">
        <v>0</v>
      </c>
      <c r="O284" s="190">
        <v>8166.127</v>
      </c>
      <c r="P284" s="190">
        <v>0</v>
      </c>
      <c r="Q284" s="201" t="s">
        <v>632</v>
      </c>
    </row>
    <row r="285" spans="1:17" ht="85.5" customHeight="1">
      <c r="A285" s="183" t="s">
        <v>163</v>
      </c>
      <c r="B285" s="188" t="s">
        <v>615</v>
      </c>
      <c r="C285" s="200">
        <f t="shared" si="111"/>
        <v>72025.83573</v>
      </c>
      <c r="D285" s="190">
        <v>63283.24573</v>
      </c>
      <c r="E285" s="190">
        <f t="shared" si="112"/>
        <v>0</v>
      </c>
      <c r="F285" s="190">
        <v>0</v>
      </c>
      <c r="G285" s="190">
        <v>0</v>
      </c>
      <c r="H285" s="190">
        <v>8742.59</v>
      </c>
      <c r="I285" s="190">
        <v>0</v>
      </c>
      <c r="J285" s="190">
        <f t="shared" si="113"/>
        <v>66803.95509</v>
      </c>
      <c r="K285" s="190">
        <f>54774.38276+2926.872+364.56002</f>
        <v>58065.81478</v>
      </c>
      <c r="L285" s="190">
        <f t="shared" si="114"/>
        <v>0</v>
      </c>
      <c r="M285" s="190">
        <v>0</v>
      </c>
      <c r="N285" s="190">
        <v>0</v>
      </c>
      <c r="O285" s="190">
        <v>8738.14031</v>
      </c>
      <c r="P285" s="190">
        <v>0</v>
      </c>
      <c r="Q285" s="201" t="s">
        <v>633</v>
      </c>
    </row>
    <row r="286" spans="1:17" ht="105.75" customHeight="1">
      <c r="A286" s="183" t="s">
        <v>163</v>
      </c>
      <c r="B286" s="188" t="s">
        <v>602</v>
      </c>
      <c r="C286" s="43">
        <f>E286+H286</f>
        <v>18383.824810000002</v>
      </c>
      <c r="D286" s="43">
        <v>0</v>
      </c>
      <c r="E286" s="43">
        <f t="shared" si="112"/>
        <v>2021.091</v>
      </c>
      <c r="F286" s="43">
        <v>0</v>
      </c>
      <c r="G286" s="43">
        <v>2021.091</v>
      </c>
      <c r="H286" s="43">
        <f>4417.82397+6663.02789+289.93734+4991.94461</f>
        <v>16362.733810000002</v>
      </c>
      <c r="I286" s="43">
        <v>0</v>
      </c>
      <c r="J286" s="43">
        <f>L286+O286</f>
        <v>18359.286500000002</v>
      </c>
      <c r="K286" s="43">
        <v>0</v>
      </c>
      <c r="L286" s="43">
        <f t="shared" si="114"/>
        <v>2021.091</v>
      </c>
      <c r="M286" s="43">
        <v>0</v>
      </c>
      <c r="N286" s="43">
        <v>2021.091</v>
      </c>
      <c r="O286" s="43">
        <f>4417.82397+6663.02789+265.39903+4991.94461</f>
        <v>16338.195500000002</v>
      </c>
      <c r="P286" s="43">
        <v>0</v>
      </c>
      <c r="Q286" s="187" t="s">
        <v>634</v>
      </c>
    </row>
    <row r="287" spans="1:17" ht="220.5" customHeight="1">
      <c r="A287" s="183" t="s">
        <v>635</v>
      </c>
      <c r="B287" s="188" t="s">
        <v>636</v>
      </c>
      <c r="C287" s="43">
        <f>E287</f>
        <v>6287.4</v>
      </c>
      <c r="D287" s="43">
        <v>0</v>
      </c>
      <c r="E287" s="43">
        <f t="shared" si="112"/>
        <v>6287.4</v>
      </c>
      <c r="F287" s="43">
        <f>6093.4+194</f>
        <v>6287.4</v>
      </c>
      <c r="G287" s="43">
        <v>0</v>
      </c>
      <c r="H287" s="43">
        <v>0</v>
      </c>
      <c r="I287" s="43">
        <v>0</v>
      </c>
      <c r="J287" s="43">
        <f>L287</f>
        <v>5686.74714</v>
      </c>
      <c r="K287" s="43">
        <v>0</v>
      </c>
      <c r="L287" s="43">
        <f t="shared" si="114"/>
        <v>5686.74714</v>
      </c>
      <c r="M287" s="43">
        <v>5686.74714</v>
      </c>
      <c r="N287" s="43">
        <v>0</v>
      </c>
      <c r="O287" s="43">
        <v>0</v>
      </c>
      <c r="P287" s="43">
        <v>0</v>
      </c>
      <c r="Q287" s="187" t="s">
        <v>637</v>
      </c>
    </row>
    <row r="288" spans="1:17" ht="63" customHeight="1">
      <c r="A288" s="142" t="s">
        <v>638</v>
      </c>
      <c r="B288" s="78" t="s">
        <v>639</v>
      </c>
      <c r="C288" s="141">
        <f>C289</f>
        <v>13977.84097</v>
      </c>
      <c r="D288" s="141">
        <f>D289</f>
        <v>0</v>
      </c>
      <c r="E288" s="141">
        <f>E289</f>
        <v>0</v>
      </c>
      <c r="F288" s="141">
        <f>F289</f>
        <v>0</v>
      </c>
      <c r="G288" s="141">
        <f>G289</f>
        <v>0</v>
      </c>
      <c r="H288" s="141">
        <f>H289</f>
        <v>13977.84097</v>
      </c>
      <c r="I288" s="141">
        <f>I289</f>
        <v>0</v>
      </c>
      <c r="J288" s="141">
        <f>J289</f>
        <v>13937.50417</v>
      </c>
      <c r="K288" s="141">
        <f>K289</f>
        <v>0</v>
      </c>
      <c r="L288" s="141">
        <f>L289</f>
        <v>0</v>
      </c>
      <c r="M288" s="141">
        <f>M289</f>
        <v>0</v>
      </c>
      <c r="N288" s="141">
        <f>N289</f>
        <v>0</v>
      </c>
      <c r="O288" s="141">
        <f>O289</f>
        <v>13937.50417</v>
      </c>
      <c r="P288" s="141">
        <f>P289</f>
        <v>0</v>
      </c>
      <c r="Q288" s="202"/>
    </row>
    <row r="289" spans="1:17" ht="78.75" customHeight="1">
      <c r="A289" s="183" t="s">
        <v>640</v>
      </c>
      <c r="B289" s="188" t="s">
        <v>641</v>
      </c>
      <c r="C289" s="196">
        <f>H289</f>
        <v>13977.84097</v>
      </c>
      <c r="D289" s="196">
        <v>0</v>
      </c>
      <c r="E289" s="196">
        <f>F289+G289</f>
        <v>0</v>
      </c>
      <c r="F289" s="199">
        <v>0</v>
      </c>
      <c r="G289" s="199">
        <v>0</v>
      </c>
      <c r="H289" s="196">
        <v>13977.84097</v>
      </c>
      <c r="I289" s="196">
        <v>0</v>
      </c>
      <c r="J289" s="196">
        <f>O289</f>
        <v>13937.50417</v>
      </c>
      <c r="K289" s="196">
        <v>0</v>
      </c>
      <c r="L289" s="196">
        <f>M289+N289</f>
        <v>0</v>
      </c>
      <c r="M289" s="196">
        <v>0</v>
      </c>
      <c r="N289" s="196">
        <v>0</v>
      </c>
      <c r="O289" s="196">
        <v>13937.50417</v>
      </c>
      <c r="P289" s="196">
        <v>0</v>
      </c>
      <c r="Q289" s="38" t="s">
        <v>642</v>
      </c>
    </row>
    <row r="290" spans="1:17" ht="49.5" customHeight="1">
      <c r="A290" s="142" t="s">
        <v>643</v>
      </c>
      <c r="B290" s="78" t="s">
        <v>644</v>
      </c>
      <c r="C290" s="141">
        <f>C291+C292+C293</f>
        <v>6265.8</v>
      </c>
      <c r="D290" s="141">
        <f>D291+D292+D293</f>
        <v>6265.8</v>
      </c>
      <c r="E290" s="141">
        <f>E291+E292+E293</f>
        <v>0</v>
      </c>
      <c r="F290" s="141">
        <f>F291+F292+F293</f>
        <v>0</v>
      </c>
      <c r="G290" s="141">
        <f>G291+G292+G293</f>
        <v>0</v>
      </c>
      <c r="H290" s="141">
        <f>H291+H292+H293</f>
        <v>0</v>
      </c>
      <c r="I290" s="141">
        <f>I291+I292+I293</f>
        <v>0</v>
      </c>
      <c r="J290" s="141">
        <f>J291+J292+J293</f>
        <v>5915.8</v>
      </c>
      <c r="K290" s="141">
        <f>K291+K292+K293</f>
        <v>5915.8</v>
      </c>
      <c r="L290" s="141">
        <f>L291+L292+L293</f>
        <v>0</v>
      </c>
      <c r="M290" s="141">
        <f>M291+M292+M293</f>
        <v>0</v>
      </c>
      <c r="N290" s="141">
        <f>N291+N292+N293</f>
        <v>0</v>
      </c>
      <c r="O290" s="141">
        <f>O291+O292+O293</f>
        <v>0</v>
      </c>
      <c r="P290" s="141">
        <f>P291+P292+P293</f>
        <v>0</v>
      </c>
      <c r="Q290" s="202"/>
    </row>
    <row r="291" spans="1:17" ht="63" customHeight="1">
      <c r="A291" s="183" t="s">
        <v>645</v>
      </c>
      <c r="B291" s="188" t="s">
        <v>646</v>
      </c>
      <c r="C291" s="190">
        <f aca="true" t="shared" si="115" ref="C291:C292">D291+E291+H291+I291</f>
        <v>233.8</v>
      </c>
      <c r="D291" s="190">
        <v>233.8</v>
      </c>
      <c r="E291" s="190">
        <f aca="true" t="shared" si="116" ref="E291:E293">F291+G291</f>
        <v>0</v>
      </c>
      <c r="F291" s="190">
        <v>0</v>
      </c>
      <c r="G291" s="190">
        <v>0</v>
      </c>
      <c r="H291" s="190">
        <v>0</v>
      </c>
      <c r="I291" s="190">
        <v>0</v>
      </c>
      <c r="J291" s="190">
        <f aca="true" t="shared" si="117" ref="J291:J293">K291+L291+O291+P291</f>
        <v>233.8</v>
      </c>
      <c r="K291" s="190">
        <v>233.8</v>
      </c>
      <c r="L291" s="190">
        <f aca="true" t="shared" si="118" ref="L291:L293">M291+N291</f>
        <v>0</v>
      </c>
      <c r="M291" s="190">
        <v>0</v>
      </c>
      <c r="N291" s="190">
        <v>0</v>
      </c>
      <c r="O291" s="190">
        <v>0</v>
      </c>
      <c r="P291" s="190">
        <v>0</v>
      </c>
      <c r="Q291" s="191" t="s">
        <v>647</v>
      </c>
    </row>
    <row r="292" spans="1:17" ht="78.75" customHeight="1">
      <c r="A292" s="183" t="s">
        <v>648</v>
      </c>
      <c r="B292" s="188" t="s">
        <v>649</v>
      </c>
      <c r="C292" s="190">
        <f t="shared" si="115"/>
        <v>308.8</v>
      </c>
      <c r="D292" s="190">
        <v>308.8</v>
      </c>
      <c r="E292" s="190">
        <f t="shared" si="116"/>
        <v>0</v>
      </c>
      <c r="F292" s="190">
        <v>0</v>
      </c>
      <c r="G292" s="190">
        <v>0</v>
      </c>
      <c r="H292" s="190">
        <v>0</v>
      </c>
      <c r="I292" s="190">
        <v>0</v>
      </c>
      <c r="J292" s="190">
        <f t="shared" si="117"/>
        <v>308.8</v>
      </c>
      <c r="K292" s="190">
        <v>308.8</v>
      </c>
      <c r="L292" s="190">
        <f t="shared" si="118"/>
        <v>0</v>
      </c>
      <c r="M292" s="190">
        <v>0</v>
      </c>
      <c r="N292" s="190">
        <v>0</v>
      </c>
      <c r="O292" s="190">
        <v>0</v>
      </c>
      <c r="P292" s="190">
        <v>0</v>
      </c>
      <c r="Q292" s="191" t="s">
        <v>650</v>
      </c>
    </row>
    <row r="293" spans="1:17" ht="94.5" customHeight="1">
      <c r="A293" s="183" t="s">
        <v>651</v>
      </c>
      <c r="B293" s="188" t="s">
        <v>652</v>
      </c>
      <c r="C293" s="190">
        <v>5723.2</v>
      </c>
      <c r="D293" s="190">
        <v>5723.2</v>
      </c>
      <c r="E293" s="190">
        <f t="shared" si="116"/>
        <v>0</v>
      </c>
      <c r="F293" s="190">
        <v>0</v>
      </c>
      <c r="G293" s="190">
        <v>0</v>
      </c>
      <c r="H293" s="190">
        <v>0</v>
      </c>
      <c r="I293" s="190">
        <v>0</v>
      </c>
      <c r="J293" s="190">
        <f t="shared" si="117"/>
        <v>5373.2</v>
      </c>
      <c r="K293" s="190">
        <v>5373.2</v>
      </c>
      <c r="L293" s="190">
        <f t="shared" si="118"/>
        <v>0</v>
      </c>
      <c r="M293" s="190">
        <v>0</v>
      </c>
      <c r="N293" s="190">
        <v>0</v>
      </c>
      <c r="O293" s="190">
        <v>0</v>
      </c>
      <c r="P293" s="190">
        <v>0</v>
      </c>
      <c r="Q293" s="191" t="s">
        <v>653</v>
      </c>
    </row>
    <row r="294" spans="1:17" ht="66" customHeight="1">
      <c r="A294" s="142" t="s">
        <v>654</v>
      </c>
      <c r="B294" s="203" t="s">
        <v>605</v>
      </c>
      <c r="C294" s="141">
        <f>C295+C296+C297</f>
        <v>4656.02153</v>
      </c>
      <c r="D294" s="141">
        <f>D295+D296+D297</f>
        <v>0</v>
      </c>
      <c r="E294" s="141">
        <f>E295+E296+E297</f>
        <v>0</v>
      </c>
      <c r="F294" s="141">
        <f>F295+F296+F297</f>
        <v>0</v>
      </c>
      <c r="G294" s="141">
        <f>G295+G296+G297</f>
        <v>0</v>
      </c>
      <c r="H294" s="141">
        <f>H295+H296+H297</f>
        <v>4656.02153</v>
      </c>
      <c r="I294" s="141">
        <f>I295+I296+I297</f>
        <v>0</v>
      </c>
      <c r="J294" s="141">
        <f>J295+J296+J297</f>
        <v>5654.42153</v>
      </c>
      <c r="K294" s="141">
        <f>K295+K296+K297</f>
        <v>0</v>
      </c>
      <c r="L294" s="141">
        <f>L295+L296+L297</f>
        <v>0</v>
      </c>
      <c r="M294" s="141">
        <f>M295+M296+M297</f>
        <v>0</v>
      </c>
      <c r="N294" s="141">
        <f>N295+N296+N297</f>
        <v>0</v>
      </c>
      <c r="O294" s="141">
        <f>O295+O296+O297</f>
        <v>5654.42153</v>
      </c>
      <c r="P294" s="141">
        <f>P295+P296+P297</f>
        <v>0</v>
      </c>
      <c r="Q294" s="38"/>
    </row>
    <row r="295" spans="1:17" ht="63" customHeight="1">
      <c r="A295" s="183" t="s">
        <v>655</v>
      </c>
      <c r="B295" s="66" t="s">
        <v>656</v>
      </c>
      <c r="C295" s="190">
        <f aca="true" t="shared" si="119" ref="C295:C297">D295+E295+H295+I295</f>
        <v>2416.38153</v>
      </c>
      <c r="D295" s="190">
        <v>0</v>
      </c>
      <c r="E295" s="190">
        <f aca="true" t="shared" si="120" ref="E295:E297">F295+G295</f>
        <v>0</v>
      </c>
      <c r="F295" s="190">
        <v>0</v>
      </c>
      <c r="G295" s="190">
        <v>0</v>
      </c>
      <c r="H295" s="190">
        <v>2416.38153</v>
      </c>
      <c r="I295" s="200">
        <v>0</v>
      </c>
      <c r="J295" s="190">
        <f aca="true" t="shared" si="121" ref="J295:J297">K295+L295+O295+P295</f>
        <v>2416.38153</v>
      </c>
      <c r="K295" s="190">
        <v>0</v>
      </c>
      <c r="L295" s="190">
        <v>0</v>
      </c>
      <c r="M295" s="190">
        <v>0</v>
      </c>
      <c r="N295" s="190">
        <v>0</v>
      </c>
      <c r="O295" s="190">
        <v>2416.38153</v>
      </c>
      <c r="P295" s="190">
        <v>0</v>
      </c>
      <c r="Q295" s="204" t="s">
        <v>657</v>
      </c>
    </row>
    <row r="296" spans="1:17" ht="63" customHeight="1">
      <c r="A296" s="183" t="s">
        <v>658</v>
      </c>
      <c r="B296" s="66" t="s">
        <v>659</v>
      </c>
      <c r="C296" s="190">
        <f t="shared" si="119"/>
        <v>2239.64</v>
      </c>
      <c r="D296" s="190">
        <v>0</v>
      </c>
      <c r="E296" s="190">
        <f t="shared" si="120"/>
        <v>0</v>
      </c>
      <c r="F296" s="190">
        <v>0</v>
      </c>
      <c r="G296" s="190">
        <v>0</v>
      </c>
      <c r="H296" s="190">
        <v>2239.64</v>
      </c>
      <c r="I296" s="200">
        <v>0</v>
      </c>
      <c r="J296" s="190">
        <f t="shared" si="121"/>
        <v>2239.64</v>
      </c>
      <c r="K296" s="190">
        <v>0</v>
      </c>
      <c r="L296" s="190">
        <v>0</v>
      </c>
      <c r="M296" s="190">
        <v>0</v>
      </c>
      <c r="N296" s="190">
        <v>0</v>
      </c>
      <c r="O296" s="190">
        <f>806.271+940.648+492.721</f>
        <v>2239.64</v>
      </c>
      <c r="P296" s="190">
        <v>0</v>
      </c>
      <c r="Q296" s="204" t="s">
        <v>660</v>
      </c>
    </row>
    <row r="297" spans="1:17" ht="63" customHeight="1">
      <c r="A297" s="183" t="s">
        <v>661</v>
      </c>
      <c r="B297" s="66" t="s">
        <v>659</v>
      </c>
      <c r="C297" s="190">
        <f t="shared" si="119"/>
        <v>0</v>
      </c>
      <c r="D297" s="190">
        <v>0</v>
      </c>
      <c r="E297" s="190">
        <f t="shared" si="120"/>
        <v>0</v>
      </c>
      <c r="F297" s="190">
        <v>0</v>
      </c>
      <c r="G297" s="190">
        <v>0</v>
      </c>
      <c r="H297" s="190">
        <v>0</v>
      </c>
      <c r="I297" s="200">
        <v>0</v>
      </c>
      <c r="J297" s="190">
        <f t="shared" si="121"/>
        <v>998.4</v>
      </c>
      <c r="K297" s="190">
        <v>0</v>
      </c>
      <c r="L297" s="190">
        <v>0</v>
      </c>
      <c r="M297" s="190">
        <v>0</v>
      </c>
      <c r="N297" s="190">
        <v>0</v>
      </c>
      <c r="O297" s="190">
        <f>359.424+419.328+219.648</f>
        <v>998.4</v>
      </c>
      <c r="P297" s="190">
        <v>0</v>
      </c>
      <c r="Q297" s="204" t="s">
        <v>662</v>
      </c>
    </row>
    <row r="298" spans="1:17" ht="94.5" customHeight="1">
      <c r="A298" s="142" t="s">
        <v>663</v>
      </c>
      <c r="B298" s="78" t="s">
        <v>664</v>
      </c>
      <c r="C298" s="141">
        <f>C299+C306</f>
        <v>37498.439</v>
      </c>
      <c r="D298" s="141">
        <f>D299+D306</f>
        <v>0</v>
      </c>
      <c r="E298" s="141">
        <f>E299+E306</f>
        <v>9113.7</v>
      </c>
      <c r="F298" s="141">
        <f>F299+F306</f>
        <v>8532</v>
      </c>
      <c r="G298" s="141">
        <f>G299+G306</f>
        <v>581.7</v>
      </c>
      <c r="H298" s="141">
        <f>H299+H306</f>
        <v>8384.739</v>
      </c>
      <c r="I298" s="141">
        <f>I299+I306</f>
        <v>20000</v>
      </c>
      <c r="J298" s="141">
        <f>J299+J306</f>
        <v>31496.56274</v>
      </c>
      <c r="K298" s="141">
        <f>K299+K306</f>
        <v>0</v>
      </c>
      <c r="L298" s="141">
        <f>L299+L306</f>
        <v>8789.951680000002</v>
      </c>
      <c r="M298" s="141">
        <f>M299+M306</f>
        <v>8240.96299</v>
      </c>
      <c r="N298" s="141">
        <f>N299+N306</f>
        <v>548.9886899999999</v>
      </c>
      <c r="O298" s="141">
        <f>O299+O306</f>
        <v>8278.20969</v>
      </c>
      <c r="P298" s="141">
        <f>P299+P306</f>
        <v>14428.40137</v>
      </c>
      <c r="Q298" s="202"/>
    </row>
    <row r="299" spans="1:17" ht="31.5" customHeight="1">
      <c r="A299" s="142" t="s">
        <v>665</v>
      </c>
      <c r="B299" s="78" t="s">
        <v>666</v>
      </c>
      <c r="C299" s="141">
        <f>C300+C303</f>
        <v>13560.400000000001</v>
      </c>
      <c r="D299" s="141">
        <f>D300+D303</f>
        <v>0</v>
      </c>
      <c r="E299" s="141">
        <f>E300+E303</f>
        <v>9113.7</v>
      </c>
      <c r="F299" s="141">
        <f>F300+F303</f>
        <v>8532</v>
      </c>
      <c r="G299" s="141">
        <f>G300+G303</f>
        <v>581.7</v>
      </c>
      <c r="H299" s="141">
        <f>H300+H303</f>
        <v>4446.7</v>
      </c>
      <c r="I299" s="141">
        <f>I300+I303</f>
        <v>0</v>
      </c>
      <c r="J299" s="141">
        <f>J300+J303</f>
        <v>13130.122370000001</v>
      </c>
      <c r="K299" s="141">
        <f>K300+K303</f>
        <v>0</v>
      </c>
      <c r="L299" s="141">
        <f>L300+L303</f>
        <v>8789.951680000002</v>
      </c>
      <c r="M299" s="141">
        <f>M300+M303</f>
        <v>8240.96299</v>
      </c>
      <c r="N299" s="141">
        <f>N300+N303</f>
        <v>548.9886899999999</v>
      </c>
      <c r="O299" s="141">
        <f>O300+O303</f>
        <v>4340.17069</v>
      </c>
      <c r="P299" s="141">
        <f>P300+P303</f>
        <v>0</v>
      </c>
      <c r="Q299" s="202"/>
    </row>
    <row r="300" spans="1:17" ht="78.75" customHeight="1">
      <c r="A300" s="158" t="s">
        <v>667</v>
      </c>
      <c r="B300" s="205" t="s">
        <v>668</v>
      </c>
      <c r="C300" s="132">
        <f>C301+C302</f>
        <v>9695.400000000001</v>
      </c>
      <c r="D300" s="132">
        <f>D301+D302</f>
        <v>0</v>
      </c>
      <c r="E300" s="132">
        <f>E301+E302</f>
        <v>9113.7</v>
      </c>
      <c r="F300" s="132">
        <f>F301+F302</f>
        <v>8532</v>
      </c>
      <c r="G300" s="132">
        <f>G301+G302</f>
        <v>581.7</v>
      </c>
      <c r="H300" s="132">
        <f>H301+H302</f>
        <v>581.7</v>
      </c>
      <c r="I300" s="132">
        <f>I301+I302</f>
        <v>0</v>
      </c>
      <c r="J300" s="132">
        <f>J301+J302</f>
        <v>9338.94037</v>
      </c>
      <c r="K300" s="132">
        <f>K301+K302</f>
        <v>0</v>
      </c>
      <c r="L300" s="132">
        <f>L301+L302</f>
        <v>8789.951680000002</v>
      </c>
      <c r="M300" s="132">
        <f>M301+M302</f>
        <v>8240.96299</v>
      </c>
      <c r="N300" s="132">
        <f>N301+N302</f>
        <v>548.9886899999999</v>
      </c>
      <c r="O300" s="132">
        <f>O301+O302</f>
        <v>548.9886899999999</v>
      </c>
      <c r="P300" s="132">
        <f>P301+P302</f>
        <v>0</v>
      </c>
      <c r="Q300" s="206" t="s">
        <v>669</v>
      </c>
    </row>
    <row r="301" spans="1:17" ht="15.75" customHeight="1">
      <c r="A301" s="158" t="s">
        <v>163</v>
      </c>
      <c r="B301" s="205" t="s">
        <v>670</v>
      </c>
      <c r="C301" s="207">
        <f aca="true" t="shared" si="122" ref="C301:C302">D301+E301+H301+I301</f>
        <v>4766.081000000001</v>
      </c>
      <c r="D301" s="207">
        <v>0</v>
      </c>
      <c r="E301" s="207">
        <f aca="true" t="shared" si="123" ref="E301:E302">F301+G301</f>
        <v>4473.481000000001</v>
      </c>
      <c r="F301" s="207">
        <v>4180.881</v>
      </c>
      <c r="G301" s="207">
        <v>292.6</v>
      </c>
      <c r="H301" s="207">
        <v>292.6</v>
      </c>
      <c r="I301" s="208">
        <v>0</v>
      </c>
      <c r="J301" s="207">
        <f aca="true" t="shared" si="124" ref="J301:J302">K301+L301+O301+P301</f>
        <v>4549.94796</v>
      </c>
      <c r="K301" s="207">
        <v>0</v>
      </c>
      <c r="L301" s="207">
        <f aca="true" t="shared" si="125" ref="L301:L302">M301+N301</f>
        <v>4276.963040000001</v>
      </c>
      <c r="M301" s="207">
        <v>4003.97812</v>
      </c>
      <c r="N301" s="207">
        <v>272.98492</v>
      </c>
      <c r="O301" s="207">
        <v>272.98492</v>
      </c>
      <c r="P301" s="209">
        <v>0</v>
      </c>
      <c r="Q301" s="186" t="s">
        <v>671</v>
      </c>
    </row>
    <row r="302" spans="1:17" ht="15.75" customHeight="1">
      <c r="A302" s="158" t="s">
        <v>163</v>
      </c>
      <c r="B302" s="205" t="s">
        <v>672</v>
      </c>
      <c r="C302" s="207">
        <f t="shared" si="122"/>
        <v>4929.319</v>
      </c>
      <c r="D302" s="210">
        <v>0</v>
      </c>
      <c r="E302" s="207">
        <f t="shared" si="123"/>
        <v>4640.219</v>
      </c>
      <c r="F302" s="210">
        <v>4351.119</v>
      </c>
      <c r="G302" s="210">
        <v>289.1</v>
      </c>
      <c r="H302" s="210">
        <v>289.1</v>
      </c>
      <c r="I302" s="211">
        <v>0</v>
      </c>
      <c r="J302" s="212">
        <f t="shared" si="124"/>
        <v>4788.992410000001</v>
      </c>
      <c r="K302" s="212">
        <v>0</v>
      </c>
      <c r="L302" s="212">
        <f t="shared" si="125"/>
        <v>4512.9886400000005</v>
      </c>
      <c r="M302" s="210">
        <v>4236.98487</v>
      </c>
      <c r="N302" s="210">
        <v>276.00377</v>
      </c>
      <c r="O302" s="210">
        <v>276.00377</v>
      </c>
      <c r="P302" s="213">
        <v>0</v>
      </c>
      <c r="Q302" s="186" t="s">
        <v>673</v>
      </c>
    </row>
    <row r="303" spans="1:17" ht="141.75" customHeight="1">
      <c r="A303" s="158" t="s">
        <v>674</v>
      </c>
      <c r="B303" s="188" t="s">
        <v>675</v>
      </c>
      <c r="C303" s="196">
        <f>C304+C305</f>
        <v>3865</v>
      </c>
      <c r="D303" s="196">
        <f>D304+D305</f>
        <v>0</v>
      </c>
      <c r="E303" s="196">
        <f>E304+E305</f>
        <v>0</v>
      </c>
      <c r="F303" s="196">
        <f>F304+F305</f>
        <v>0</v>
      </c>
      <c r="G303" s="196">
        <f>G304+G305</f>
        <v>0</v>
      </c>
      <c r="H303" s="196">
        <f>H304+H305</f>
        <v>3865</v>
      </c>
      <c r="I303" s="196">
        <f>I304+I305</f>
        <v>0</v>
      </c>
      <c r="J303" s="196">
        <f>J304+J305</f>
        <v>3791.182</v>
      </c>
      <c r="K303" s="196">
        <f>K304+K305</f>
        <v>0</v>
      </c>
      <c r="L303" s="196">
        <f>L304+L305</f>
        <v>0</v>
      </c>
      <c r="M303" s="196">
        <f>M304+M305</f>
        <v>0</v>
      </c>
      <c r="N303" s="196">
        <f>N304+N305</f>
        <v>0</v>
      </c>
      <c r="O303" s="196">
        <f>O304+O305</f>
        <v>3791.182</v>
      </c>
      <c r="P303" s="196">
        <f>P304+P305</f>
        <v>0</v>
      </c>
      <c r="Q303" s="206" t="s">
        <v>676</v>
      </c>
    </row>
    <row r="304" spans="1:17" ht="63" customHeight="1">
      <c r="A304" s="158" t="s">
        <v>163</v>
      </c>
      <c r="B304" s="188" t="s">
        <v>677</v>
      </c>
      <c r="C304" s="196">
        <f>H304</f>
        <v>3665</v>
      </c>
      <c r="D304" s="196">
        <v>0</v>
      </c>
      <c r="E304" s="196">
        <v>0</v>
      </c>
      <c r="F304" s="196">
        <v>0</v>
      </c>
      <c r="G304" s="196">
        <v>0</v>
      </c>
      <c r="H304" s="196">
        <f>2051.81+1613.19</f>
        <v>3665</v>
      </c>
      <c r="I304" s="196">
        <v>0</v>
      </c>
      <c r="J304" s="196">
        <f>O304</f>
        <v>3591.182</v>
      </c>
      <c r="K304" s="196">
        <v>0</v>
      </c>
      <c r="L304" s="196">
        <v>0</v>
      </c>
      <c r="M304" s="196">
        <v>0</v>
      </c>
      <c r="N304" s="196">
        <v>0</v>
      </c>
      <c r="O304" s="196">
        <f>2051.81+1539.372</f>
        <v>3591.182</v>
      </c>
      <c r="P304" s="196">
        <v>0</v>
      </c>
      <c r="Q304" s="206" t="s">
        <v>678</v>
      </c>
    </row>
    <row r="305" spans="1:17" ht="110.25" customHeight="1">
      <c r="A305" s="183" t="s">
        <v>163</v>
      </c>
      <c r="B305" s="188" t="s">
        <v>679</v>
      </c>
      <c r="C305" s="109">
        <v>200</v>
      </c>
      <c r="D305" s="109">
        <v>0</v>
      </c>
      <c r="E305" s="109">
        <f>F305+G305</f>
        <v>0</v>
      </c>
      <c r="F305" s="109">
        <v>0</v>
      </c>
      <c r="G305" s="109">
        <v>0</v>
      </c>
      <c r="H305" s="109">
        <v>200</v>
      </c>
      <c r="I305" s="109">
        <v>0</v>
      </c>
      <c r="J305" s="109">
        <v>200</v>
      </c>
      <c r="K305" s="109">
        <v>0</v>
      </c>
      <c r="L305" s="109">
        <v>0</v>
      </c>
      <c r="M305" s="109">
        <v>0</v>
      </c>
      <c r="N305" s="109">
        <v>0</v>
      </c>
      <c r="O305" s="109">
        <v>200</v>
      </c>
      <c r="P305" s="109">
        <v>0</v>
      </c>
      <c r="Q305" s="206" t="s">
        <v>680</v>
      </c>
    </row>
    <row r="306" spans="1:17" ht="42.75" customHeight="1">
      <c r="A306" s="142" t="s">
        <v>681</v>
      </c>
      <c r="B306" s="78" t="s">
        <v>682</v>
      </c>
      <c r="C306" s="141">
        <f>C307+C308+C309</f>
        <v>23938.039</v>
      </c>
      <c r="D306" s="141">
        <f>D307+D308+D309</f>
        <v>0</v>
      </c>
      <c r="E306" s="141">
        <f>E307+E308+E309</f>
        <v>0</v>
      </c>
      <c r="F306" s="141">
        <f>F307+F308+F309</f>
        <v>0</v>
      </c>
      <c r="G306" s="141">
        <f>G307+G308+G309</f>
        <v>0</v>
      </c>
      <c r="H306" s="141">
        <f>H307+H308+H309</f>
        <v>3938.0389999999998</v>
      </c>
      <c r="I306" s="141">
        <f>I307+I308+I309</f>
        <v>20000</v>
      </c>
      <c r="J306" s="141">
        <f>J307+J308+J309</f>
        <v>18366.44037</v>
      </c>
      <c r="K306" s="141">
        <f>K307+K308+K309</f>
        <v>0</v>
      </c>
      <c r="L306" s="141">
        <f>L307+L308+L309</f>
        <v>0</v>
      </c>
      <c r="M306" s="141">
        <f>M307+M308+M309</f>
        <v>0</v>
      </c>
      <c r="N306" s="141">
        <f>N307+N308+N309</f>
        <v>0</v>
      </c>
      <c r="O306" s="141">
        <f>O307+O308+O309</f>
        <v>3938.0389999999998</v>
      </c>
      <c r="P306" s="141">
        <f>P307+P308+P309</f>
        <v>14428.40137</v>
      </c>
      <c r="Q306" s="202"/>
    </row>
    <row r="307" spans="1:17" ht="78.75" customHeight="1">
      <c r="A307" s="158" t="s">
        <v>683</v>
      </c>
      <c r="B307" s="205" t="s">
        <v>684</v>
      </c>
      <c r="C307" s="132">
        <f>H307+I307</f>
        <v>23707.539</v>
      </c>
      <c r="D307" s="132">
        <v>0</v>
      </c>
      <c r="E307" s="132">
        <v>0</v>
      </c>
      <c r="F307" s="132">
        <v>0</v>
      </c>
      <c r="G307" s="132">
        <v>0</v>
      </c>
      <c r="H307" s="132">
        <f>899.872+1833.721+973.946</f>
        <v>3707.5389999999998</v>
      </c>
      <c r="I307" s="132">
        <f>5000+9000+6000</f>
        <v>20000</v>
      </c>
      <c r="J307" s="132">
        <f>O307+P307</f>
        <v>18135.94037</v>
      </c>
      <c r="K307" s="132">
        <v>0</v>
      </c>
      <c r="L307" s="132">
        <v>0</v>
      </c>
      <c r="M307" s="132">
        <v>0</v>
      </c>
      <c r="N307" s="132">
        <v>0</v>
      </c>
      <c r="O307" s="132">
        <f>899.872+1833.721+973.946</f>
        <v>3707.5389999999998</v>
      </c>
      <c r="P307" s="132">
        <f>3127.614+7554.18027+3746.6071</f>
        <v>14428.40137</v>
      </c>
      <c r="Q307" s="206" t="s">
        <v>685</v>
      </c>
    </row>
    <row r="308" spans="1:17" ht="136.5" customHeight="1">
      <c r="A308" s="158" t="s">
        <v>686</v>
      </c>
      <c r="B308" s="205" t="s">
        <v>687</v>
      </c>
      <c r="C308" s="132">
        <f aca="true" t="shared" si="126" ref="C308:C309">H308</f>
        <v>81</v>
      </c>
      <c r="D308" s="132">
        <v>0</v>
      </c>
      <c r="E308" s="132">
        <v>0</v>
      </c>
      <c r="F308" s="132">
        <v>0</v>
      </c>
      <c r="G308" s="132">
        <v>0</v>
      </c>
      <c r="H308" s="132">
        <f>27+27+27</f>
        <v>81</v>
      </c>
      <c r="I308" s="132">
        <v>0</v>
      </c>
      <c r="J308" s="132">
        <f aca="true" t="shared" si="127" ref="J308:J309">O308</f>
        <v>81</v>
      </c>
      <c r="K308" s="132">
        <v>0</v>
      </c>
      <c r="L308" s="132">
        <v>0</v>
      </c>
      <c r="M308" s="132">
        <v>0</v>
      </c>
      <c r="N308" s="132">
        <v>0</v>
      </c>
      <c r="O308" s="132">
        <f>27+27+27</f>
        <v>81</v>
      </c>
      <c r="P308" s="132">
        <v>0</v>
      </c>
      <c r="Q308" s="206" t="s">
        <v>688</v>
      </c>
    </row>
    <row r="309" spans="1:17" ht="63" customHeight="1">
      <c r="A309" s="158" t="s">
        <v>689</v>
      </c>
      <c r="B309" s="205" t="s">
        <v>690</v>
      </c>
      <c r="C309" s="132">
        <f t="shared" si="126"/>
        <v>149.5</v>
      </c>
      <c r="D309" s="132">
        <v>0</v>
      </c>
      <c r="E309" s="132">
        <v>0</v>
      </c>
      <c r="F309" s="132">
        <v>0</v>
      </c>
      <c r="G309" s="132">
        <v>0</v>
      </c>
      <c r="H309" s="132">
        <f>38.5+68.5+42.5</f>
        <v>149.5</v>
      </c>
      <c r="I309" s="132">
        <v>0</v>
      </c>
      <c r="J309" s="132">
        <f t="shared" si="127"/>
        <v>149.5</v>
      </c>
      <c r="K309" s="132">
        <v>0</v>
      </c>
      <c r="L309" s="132">
        <v>0</v>
      </c>
      <c r="M309" s="132">
        <v>0</v>
      </c>
      <c r="N309" s="132">
        <v>0</v>
      </c>
      <c r="O309" s="132">
        <f>38.5+68.5+42.5</f>
        <v>149.5</v>
      </c>
      <c r="P309" s="132">
        <v>0</v>
      </c>
      <c r="Q309" s="206" t="s">
        <v>691</v>
      </c>
    </row>
    <row r="310" spans="1:17" ht="78.75" customHeight="1">
      <c r="A310" s="142" t="s">
        <v>692</v>
      </c>
      <c r="B310" s="78" t="s">
        <v>693</v>
      </c>
      <c r="C310" s="141">
        <f>C311+C314+C316</f>
        <v>9194.67883</v>
      </c>
      <c r="D310" s="141">
        <f>D311+D314+D316</f>
        <v>0</v>
      </c>
      <c r="E310" s="141">
        <f>E311+E314+E316</f>
        <v>2732.76811</v>
      </c>
      <c r="F310" s="141">
        <f>F311+F314+F316</f>
        <v>0</v>
      </c>
      <c r="G310" s="141">
        <f>G311+G314+G316</f>
        <v>2732.76811</v>
      </c>
      <c r="H310" s="141">
        <f>H311+H314+H316</f>
        <v>6461.91072</v>
      </c>
      <c r="I310" s="141">
        <f>I311+I314+I316</f>
        <v>0</v>
      </c>
      <c r="J310" s="141">
        <f>J311+J314+J316</f>
        <v>9194.67883</v>
      </c>
      <c r="K310" s="141">
        <f>K311+K314+K316</f>
        <v>0</v>
      </c>
      <c r="L310" s="141">
        <f>L311+L314+L316</f>
        <v>2732.76811</v>
      </c>
      <c r="M310" s="141">
        <f>M311+M314+M316</f>
        <v>0</v>
      </c>
      <c r="N310" s="141">
        <f>N311+N314+N316</f>
        <v>2732.76811</v>
      </c>
      <c r="O310" s="141">
        <f>O311+O314+O316</f>
        <v>6461.91072</v>
      </c>
      <c r="P310" s="141">
        <f>P311+P314+P316</f>
        <v>0</v>
      </c>
      <c r="Q310" s="202"/>
    </row>
    <row r="311" spans="1:17" ht="47.25" customHeight="1">
      <c r="A311" s="142" t="s">
        <v>694</v>
      </c>
      <c r="B311" s="78" t="s">
        <v>695</v>
      </c>
      <c r="C311" s="141">
        <f>C312+C313</f>
        <v>1960.8300000000002</v>
      </c>
      <c r="D311" s="141">
        <f>D312+D313</f>
        <v>0</v>
      </c>
      <c r="E311" s="141">
        <f>E312+E313</f>
        <v>1396.2215</v>
      </c>
      <c r="F311" s="141">
        <f>F312+F313</f>
        <v>0</v>
      </c>
      <c r="G311" s="141">
        <f>G312+G313</f>
        <v>1396.2215</v>
      </c>
      <c r="H311" s="141">
        <f>H312+H313</f>
        <v>564.6085</v>
      </c>
      <c r="I311" s="141">
        <f>I312+I313</f>
        <v>0</v>
      </c>
      <c r="J311" s="141">
        <f>J312+J313</f>
        <v>1960.8300000000002</v>
      </c>
      <c r="K311" s="141">
        <f>K312+K313</f>
        <v>0</v>
      </c>
      <c r="L311" s="141">
        <f>L312+L313</f>
        <v>1396.2215</v>
      </c>
      <c r="M311" s="141">
        <f>M312+M313</f>
        <v>0</v>
      </c>
      <c r="N311" s="141">
        <f>N312+N313</f>
        <v>1396.2215</v>
      </c>
      <c r="O311" s="141">
        <f>O312+O313</f>
        <v>564.6085</v>
      </c>
      <c r="P311" s="141">
        <f>P312+P313</f>
        <v>0</v>
      </c>
      <c r="Q311" s="202"/>
    </row>
    <row r="312" spans="1:17" ht="78.75" customHeight="1">
      <c r="A312" s="183" t="s">
        <v>696</v>
      </c>
      <c r="B312" s="214" t="s">
        <v>697</v>
      </c>
      <c r="C312" s="109">
        <f>E312+H312</f>
        <v>1315.0800000000002</v>
      </c>
      <c r="D312" s="129">
        <v>0</v>
      </c>
      <c r="E312" s="129">
        <f>F312+G312</f>
        <v>834.4190000000001</v>
      </c>
      <c r="F312" s="129">
        <v>0</v>
      </c>
      <c r="G312" s="129">
        <f>545.864+288.555</f>
        <v>834.4190000000001</v>
      </c>
      <c r="H312" s="129">
        <f>326.656+154.005</f>
        <v>480.661</v>
      </c>
      <c r="I312" s="129">
        <v>0</v>
      </c>
      <c r="J312" s="129">
        <f>L312+O312</f>
        <v>1315.0800000000002</v>
      </c>
      <c r="K312" s="129">
        <v>0</v>
      </c>
      <c r="L312" s="129">
        <f>M312+N312</f>
        <v>834.4190000000001</v>
      </c>
      <c r="M312" s="129">
        <v>0</v>
      </c>
      <c r="N312" s="129">
        <f>545.864+288.555</f>
        <v>834.4190000000001</v>
      </c>
      <c r="O312" s="129">
        <f>326.656+154.005</f>
        <v>480.661</v>
      </c>
      <c r="P312" s="129">
        <v>0</v>
      </c>
      <c r="Q312" s="215" t="s">
        <v>698</v>
      </c>
    </row>
    <row r="313" spans="1:17" ht="78.75" customHeight="1">
      <c r="A313" s="183" t="s">
        <v>699</v>
      </c>
      <c r="B313" s="216" t="s">
        <v>700</v>
      </c>
      <c r="C313" s="196">
        <v>645.75</v>
      </c>
      <c r="D313" s="196">
        <v>0</v>
      </c>
      <c r="E313" s="196">
        <v>561.8025</v>
      </c>
      <c r="F313" s="196">
        <v>0</v>
      </c>
      <c r="G313" s="196">
        <v>561.8025</v>
      </c>
      <c r="H313" s="196">
        <v>83.9475</v>
      </c>
      <c r="I313" s="196">
        <v>0</v>
      </c>
      <c r="J313" s="196">
        <v>645.75</v>
      </c>
      <c r="K313" s="196">
        <v>0</v>
      </c>
      <c r="L313" s="196">
        <v>561.8025</v>
      </c>
      <c r="M313" s="196">
        <v>0</v>
      </c>
      <c r="N313" s="196">
        <v>561.8025</v>
      </c>
      <c r="O313" s="196">
        <v>83.9475</v>
      </c>
      <c r="P313" s="196">
        <v>0</v>
      </c>
      <c r="Q313" s="206" t="s">
        <v>701</v>
      </c>
    </row>
    <row r="314" spans="1:17" ht="78.75" customHeight="1">
      <c r="A314" s="142" t="s">
        <v>702</v>
      </c>
      <c r="B314" s="78" t="s">
        <v>703</v>
      </c>
      <c r="C314" s="141">
        <f>C315</f>
        <v>88</v>
      </c>
      <c r="D314" s="141">
        <f>D315</f>
        <v>0</v>
      </c>
      <c r="E314" s="141">
        <f>E315</f>
        <v>0</v>
      </c>
      <c r="F314" s="141">
        <f>F315</f>
        <v>0</v>
      </c>
      <c r="G314" s="141">
        <f>G315</f>
        <v>0</v>
      </c>
      <c r="H314" s="141">
        <f>H315</f>
        <v>88</v>
      </c>
      <c r="I314" s="141">
        <f>I315</f>
        <v>0</v>
      </c>
      <c r="J314" s="141">
        <f>J315</f>
        <v>88</v>
      </c>
      <c r="K314" s="141">
        <f>K315</f>
        <v>0</v>
      </c>
      <c r="L314" s="141">
        <f>L315</f>
        <v>0</v>
      </c>
      <c r="M314" s="141">
        <f>M315</f>
        <v>0</v>
      </c>
      <c r="N314" s="141">
        <f>N315</f>
        <v>0</v>
      </c>
      <c r="O314" s="141">
        <f>O315</f>
        <v>88</v>
      </c>
      <c r="P314" s="141">
        <f>P315</f>
        <v>0</v>
      </c>
      <c r="Q314" s="202"/>
    </row>
    <row r="315" spans="1:17" ht="78.75" customHeight="1">
      <c r="A315" s="217" t="s">
        <v>704</v>
      </c>
      <c r="B315" s="216" t="s">
        <v>705</v>
      </c>
      <c r="C315" s="196">
        <v>88</v>
      </c>
      <c r="D315" s="196">
        <v>0</v>
      </c>
      <c r="E315" s="196">
        <f>F315+G315</f>
        <v>0</v>
      </c>
      <c r="F315" s="196">
        <v>0</v>
      </c>
      <c r="G315" s="196">
        <v>0</v>
      </c>
      <c r="H315" s="196">
        <v>88</v>
      </c>
      <c r="I315" s="196">
        <v>0</v>
      </c>
      <c r="J315" s="196">
        <v>88</v>
      </c>
      <c r="K315" s="196">
        <v>0</v>
      </c>
      <c r="L315" s="196">
        <f>M315+N315</f>
        <v>0</v>
      </c>
      <c r="M315" s="196">
        <v>0</v>
      </c>
      <c r="N315" s="196">
        <v>0</v>
      </c>
      <c r="O315" s="196">
        <v>88</v>
      </c>
      <c r="P315" s="196">
        <v>0</v>
      </c>
      <c r="Q315" s="206" t="s">
        <v>706</v>
      </c>
    </row>
    <row r="316" spans="1:17" ht="47.25" customHeight="1">
      <c r="A316" s="142" t="s">
        <v>707</v>
      </c>
      <c r="B316" s="78" t="s">
        <v>708</v>
      </c>
      <c r="C316" s="141">
        <f>C317+C318+C319</f>
        <v>7145.84883</v>
      </c>
      <c r="D316" s="141">
        <f>D317+D318+D319</f>
        <v>0</v>
      </c>
      <c r="E316" s="141">
        <f>E317+E318+E319</f>
        <v>1336.5466099999999</v>
      </c>
      <c r="F316" s="141">
        <f>F317+F318+F319</f>
        <v>0</v>
      </c>
      <c r="G316" s="141">
        <f>G317+G318+G319</f>
        <v>1336.5466099999999</v>
      </c>
      <c r="H316" s="141">
        <f>H317+H318+H319</f>
        <v>5809.30222</v>
      </c>
      <c r="I316" s="141">
        <f>I317+I318+I319</f>
        <v>0</v>
      </c>
      <c r="J316" s="141">
        <f>J317+J318+J319</f>
        <v>7145.84883</v>
      </c>
      <c r="K316" s="141">
        <f>K317+K318+K319</f>
        <v>0</v>
      </c>
      <c r="L316" s="141">
        <f>L317+L318+L319</f>
        <v>1336.5466099999999</v>
      </c>
      <c r="M316" s="141">
        <f>M317+M318+M319</f>
        <v>0</v>
      </c>
      <c r="N316" s="141">
        <f>N317+N318+N319</f>
        <v>1336.5466099999999</v>
      </c>
      <c r="O316" s="141">
        <f>O317+O318+O319</f>
        <v>5809.30222</v>
      </c>
      <c r="P316" s="141">
        <f>P317+P318+P319</f>
        <v>0</v>
      </c>
      <c r="Q316" s="202"/>
    </row>
    <row r="317" spans="1:17" ht="129.75" customHeight="1">
      <c r="A317" s="217" t="s">
        <v>709</v>
      </c>
      <c r="B317" s="188" t="s">
        <v>710</v>
      </c>
      <c r="C317" s="196">
        <f aca="true" t="shared" si="128" ref="C317:C319">E317+H317</f>
        <v>2733.2329</v>
      </c>
      <c r="D317" s="196">
        <v>0</v>
      </c>
      <c r="E317" s="196">
        <f aca="true" t="shared" si="129" ref="E317:E319">F317+G317</f>
        <v>19.424</v>
      </c>
      <c r="F317" s="196">
        <v>0</v>
      </c>
      <c r="G317" s="196">
        <v>19.424</v>
      </c>
      <c r="H317" s="196">
        <f>1856.10793+857.70097</f>
        <v>2713.8089</v>
      </c>
      <c r="I317" s="196">
        <v>0</v>
      </c>
      <c r="J317" s="196">
        <f aca="true" t="shared" si="130" ref="J317:J319">L317+O317</f>
        <v>2733.2329</v>
      </c>
      <c r="K317" s="196">
        <v>0</v>
      </c>
      <c r="L317" s="196">
        <f aca="true" t="shared" si="131" ref="L317:L319">M317+N317</f>
        <v>19.424</v>
      </c>
      <c r="M317" s="196">
        <v>0</v>
      </c>
      <c r="N317" s="196">
        <v>19.424</v>
      </c>
      <c r="O317" s="196">
        <f>1856.10793+857.70097</f>
        <v>2713.8089</v>
      </c>
      <c r="P317" s="196">
        <v>0</v>
      </c>
      <c r="Q317" s="215" t="s">
        <v>711</v>
      </c>
    </row>
    <row r="318" spans="1:17" ht="246.75" customHeight="1">
      <c r="A318" s="217" t="s">
        <v>712</v>
      </c>
      <c r="B318" s="188" t="s">
        <v>713</v>
      </c>
      <c r="C318" s="196">
        <f t="shared" si="128"/>
        <v>3840.7275499999996</v>
      </c>
      <c r="D318" s="196">
        <v>0</v>
      </c>
      <c r="E318" s="196">
        <f t="shared" si="129"/>
        <v>819.55772</v>
      </c>
      <c r="F318" s="65">
        <v>0</v>
      </c>
      <c r="G318" s="196">
        <v>819.55772</v>
      </c>
      <c r="H318" s="196">
        <f>124.38528+837.67422+2059.11033</f>
        <v>3021.16983</v>
      </c>
      <c r="I318" s="196">
        <v>0</v>
      </c>
      <c r="J318" s="196">
        <f t="shared" si="130"/>
        <v>3840.7275499999996</v>
      </c>
      <c r="K318" s="196">
        <v>0</v>
      </c>
      <c r="L318" s="196">
        <f t="shared" si="131"/>
        <v>819.55772</v>
      </c>
      <c r="M318" s="65">
        <v>0</v>
      </c>
      <c r="N318" s="196">
        <v>819.55772</v>
      </c>
      <c r="O318" s="196">
        <f>124.38528+837.67422+2059.11033</f>
        <v>3021.16983</v>
      </c>
      <c r="P318" s="196">
        <v>0</v>
      </c>
      <c r="Q318" s="215" t="s">
        <v>714</v>
      </c>
    </row>
    <row r="319" spans="1:17" ht="93" customHeight="1">
      <c r="A319" s="217" t="s">
        <v>715</v>
      </c>
      <c r="B319" s="214" t="s">
        <v>716</v>
      </c>
      <c r="C319" s="196">
        <f t="shared" si="128"/>
        <v>571.88838</v>
      </c>
      <c r="D319" s="196">
        <v>0</v>
      </c>
      <c r="E319" s="196">
        <f t="shared" si="129"/>
        <v>497.56489</v>
      </c>
      <c r="F319" s="196">
        <v>0</v>
      </c>
      <c r="G319" s="196">
        <v>497.56489</v>
      </c>
      <c r="H319" s="196">
        <v>74.32349</v>
      </c>
      <c r="I319" s="196">
        <v>0</v>
      </c>
      <c r="J319" s="196">
        <f t="shared" si="130"/>
        <v>571.88838</v>
      </c>
      <c r="K319" s="196">
        <v>0</v>
      </c>
      <c r="L319" s="196">
        <f t="shared" si="131"/>
        <v>497.56489</v>
      </c>
      <c r="M319" s="196">
        <v>0</v>
      </c>
      <c r="N319" s="196">
        <v>497.56489</v>
      </c>
      <c r="O319" s="196">
        <v>74.32349</v>
      </c>
      <c r="P319" s="196">
        <v>0</v>
      </c>
      <c r="Q319" s="215" t="s">
        <v>717</v>
      </c>
    </row>
    <row r="320" spans="1:17" ht="70.5" customHeight="1">
      <c r="A320" s="142" t="s">
        <v>718</v>
      </c>
      <c r="B320" s="78" t="s">
        <v>719</v>
      </c>
      <c r="C320" s="141">
        <f>C321+C323</f>
        <v>18179.8</v>
      </c>
      <c r="D320" s="141">
        <f>D321+D323</f>
        <v>18179.8</v>
      </c>
      <c r="E320" s="141">
        <f>E321+E323</f>
        <v>0</v>
      </c>
      <c r="F320" s="141">
        <f>F321+F323</f>
        <v>0</v>
      </c>
      <c r="G320" s="141">
        <f>G321+G323</f>
        <v>0</v>
      </c>
      <c r="H320" s="141">
        <f>H321+H323</f>
        <v>0</v>
      </c>
      <c r="I320" s="141">
        <f>I321+I323</f>
        <v>0</v>
      </c>
      <c r="J320" s="141">
        <f>J321+J323</f>
        <v>15698.73715</v>
      </c>
      <c r="K320" s="141">
        <f>K321+K323</f>
        <v>15698.73715</v>
      </c>
      <c r="L320" s="141">
        <f>L321+L323</f>
        <v>0</v>
      </c>
      <c r="M320" s="141">
        <f>M321+M323</f>
        <v>0</v>
      </c>
      <c r="N320" s="141">
        <f>N321+N323</f>
        <v>0</v>
      </c>
      <c r="O320" s="141">
        <f>O321+O323</f>
        <v>0</v>
      </c>
      <c r="P320" s="141">
        <f>P321+P323</f>
        <v>0</v>
      </c>
      <c r="Q320" s="202"/>
    </row>
    <row r="321" spans="1:17" ht="70.5" customHeight="1">
      <c r="A321" s="142" t="s">
        <v>720</v>
      </c>
      <c r="B321" s="78" t="s">
        <v>721</v>
      </c>
      <c r="C321" s="141">
        <f>C322</f>
        <v>13172.6</v>
      </c>
      <c r="D321" s="141">
        <f>D322</f>
        <v>13172.6</v>
      </c>
      <c r="E321" s="141">
        <f>E322</f>
        <v>0</v>
      </c>
      <c r="F321" s="141">
        <f>F322</f>
        <v>0</v>
      </c>
      <c r="G321" s="141">
        <f>G322</f>
        <v>0</v>
      </c>
      <c r="H321" s="141">
        <f>H322</f>
        <v>0</v>
      </c>
      <c r="I321" s="141">
        <f>I322</f>
        <v>0</v>
      </c>
      <c r="J321" s="141">
        <f>J322</f>
        <v>11083.73695</v>
      </c>
      <c r="K321" s="141">
        <f>K322</f>
        <v>11083.73695</v>
      </c>
      <c r="L321" s="141">
        <f>L322</f>
        <v>0</v>
      </c>
      <c r="M321" s="141">
        <f>M322</f>
        <v>0</v>
      </c>
      <c r="N321" s="141">
        <f>N322</f>
        <v>0</v>
      </c>
      <c r="O321" s="141">
        <f>O322</f>
        <v>0</v>
      </c>
      <c r="P321" s="141">
        <f>P322</f>
        <v>0</v>
      </c>
      <c r="Q321" s="202"/>
    </row>
    <row r="322" spans="1:17" ht="96" customHeight="1">
      <c r="A322" s="217" t="s">
        <v>722</v>
      </c>
      <c r="B322" s="188" t="s">
        <v>723</v>
      </c>
      <c r="C322" s="196">
        <f>D322</f>
        <v>13172.6</v>
      </c>
      <c r="D322" s="196">
        <v>13172.6</v>
      </c>
      <c r="E322" s="196">
        <f>F322+H322</f>
        <v>0</v>
      </c>
      <c r="F322" s="196">
        <v>0</v>
      </c>
      <c r="G322" s="196">
        <v>0</v>
      </c>
      <c r="H322" s="196">
        <v>0</v>
      </c>
      <c r="I322" s="196">
        <v>0</v>
      </c>
      <c r="J322" s="196">
        <f>K322</f>
        <v>11083.73695</v>
      </c>
      <c r="K322" s="196">
        <v>11083.73695</v>
      </c>
      <c r="L322" s="196">
        <f>M322+N322</f>
        <v>0</v>
      </c>
      <c r="M322" s="196">
        <v>0</v>
      </c>
      <c r="N322" s="196">
        <v>0</v>
      </c>
      <c r="O322" s="196">
        <v>0</v>
      </c>
      <c r="P322" s="196">
        <v>0</v>
      </c>
      <c r="Q322" s="206" t="s">
        <v>724</v>
      </c>
    </row>
    <row r="323" spans="1:17" ht="47.25" customHeight="1">
      <c r="A323" s="142" t="s">
        <v>725</v>
      </c>
      <c r="B323" s="78" t="s">
        <v>726</v>
      </c>
      <c r="C323" s="141">
        <f>C324</f>
        <v>5007.2</v>
      </c>
      <c r="D323" s="141">
        <f>D324</f>
        <v>5007.2</v>
      </c>
      <c r="E323" s="141">
        <f>E324</f>
        <v>0</v>
      </c>
      <c r="F323" s="141">
        <f>F324</f>
        <v>0</v>
      </c>
      <c r="G323" s="141">
        <f>G324</f>
        <v>0</v>
      </c>
      <c r="H323" s="141">
        <f>H324</f>
        <v>0</v>
      </c>
      <c r="I323" s="141">
        <f>I324</f>
        <v>0</v>
      </c>
      <c r="J323" s="141">
        <f>J324</f>
        <v>4615.0002</v>
      </c>
      <c r="K323" s="141">
        <f>K324</f>
        <v>4615.0002</v>
      </c>
      <c r="L323" s="141">
        <f>L324</f>
        <v>0</v>
      </c>
      <c r="M323" s="141">
        <f>M324</f>
        <v>0</v>
      </c>
      <c r="N323" s="141">
        <f>N324</f>
        <v>0</v>
      </c>
      <c r="O323" s="141">
        <f>O324</f>
        <v>0</v>
      </c>
      <c r="P323" s="141">
        <f>P324</f>
        <v>0</v>
      </c>
      <c r="Q323" s="202"/>
    </row>
    <row r="324" spans="1:17" ht="47.25" customHeight="1">
      <c r="A324" s="217" t="s">
        <v>727</v>
      </c>
      <c r="B324" s="188" t="s">
        <v>728</v>
      </c>
      <c r="C324" s="196">
        <f>D324</f>
        <v>5007.2</v>
      </c>
      <c r="D324" s="196">
        <v>5007.2</v>
      </c>
      <c r="E324" s="196">
        <v>0</v>
      </c>
      <c r="F324" s="196">
        <v>0</v>
      </c>
      <c r="G324" s="196">
        <v>0</v>
      </c>
      <c r="H324" s="196">
        <v>0</v>
      </c>
      <c r="I324" s="196">
        <v>0</v>
      </c>
      <c r="J324" s="196">
        <f>K324</f>
        <v>4615.0002</v>
      </c>
      <c r="K324" s="196">
        <v>4615.0002</v>
      </c>
      <c r="L324" s="196">
        <v>0</v>
      </c>
      <c r="M324" s="196">
        <v>0</v>
      </c>
      <c r="N324" s="196">
        <v>0</v>
      </c>
      <c r="O324" s="196">
        <v>0</v>
      </c>
      <c r="P324" s="196">
        <v>0</v>
      </c>
      <c r="Q324" s="206" t="s">
        <v>729</v>
      </c>
    </row>
    <row r="325" spans="1:256" s="16" customFormat="1" ht="63" customHeight="1">
      <c r="A325" s="179" t="s">
        <v>22</v>
      </c>
      <c r="B325" s="47" t="s">
        <v>730</v>
      </c>
      <c r="C325" s="180">
        <f>C326+C357+C370+C371</f>
        <v>107567.81174</v>
      </c>
      <c r="D325" s="180">
        <f>D326+D357+D370+D371</f>
        <v>39.2</v>
      </c>
      <c r="E325" s="180">
        <f>E326+E357+E370+E371</f>
        <v>25325.7027</v>
      </c>
      <c r="F325" s="180">
        <f>F326+F357+F370+F371</f>
        <v>4668.928</v>
      </c>
      <c r="G325" s="180">
        <f>G326+G357+G370+G371</f>
        <v>20656.7747</v>
      </c>
      <c r="H325" s="180">
        <f>H326+H357+H370+H371</f>
        <v>72997.64486</v>
      </c>
      <c r="I325" s="180">
        <f>I326+I357+I370+I371</f>
        <v>9205.26418</v>
      </c>
      <c r="J325" s="180">
        <f>J326+J357+J370+J371</f>
        <v>107561.86161</v>
      </c>
      <c r="K325" s="180">
        <f>K326+K357+K370+K371</f>
        <v>39.2</v>
      </c>
      <c r="L325" s="180">
        <f>L326+L357+L370+L371</f>
        <v>25325.7027</v>
      </c>
      <c r="M325" s="180">
        <f>M326+M357+M370+M371</f>
        <v>4668.928</v>
      </c>
      <c r="N325" s="180">
        <f>N326+N357+N370+N371</f>
        <v>20656.7747</v>
      </c>
      <c r="O325" s="180">
        <f>O326+O357+O370+O371</f>
        <v>72991.69472999999</v>
      </c>
      <c r="P325" s="180">
        <f>P326+P357+P370+P371</f>
        <v>9205.26418</v>
      </c>
      <c r="Q325" s="218"/>
      <c r="IU325" s="17"/>
      <c r="IV325" s="17"/>
    </row>
    <row r="326" spans="1:17" ht="47.25" customHeight="1">
      <c r="A326" s="142" t="s">
        <v>731</v>
      </c>
      <c r="B326" s="78" t="s">
        <v>732</v>
      </c>
      <c r="C326" s="141">
        <f>C327+C338+C346+C348+C355</f>
        <v>83201.98601000001</v>
      </c>
      <c r="D326" s="141">
        <f>D327+D338+D346+D348+D355</f>
        <v>39.2</v>
      </c>
      <c r="E326" s="141">
        <f>E327+E338+E346+E348+E355</f>
        <v>21233.13</v>
      </c>
      <c r="F326" s="141">
        <f>F327+F338+F346+F348+F355</f>
        <v>4668.928</v>
      </c>
      <c r="G326" s="141">
        <f>G327+G338+G346+G348+G355</f>
        <v>16564.202</v>
      </c>
      <c r="H326" s="141">
        <f>H327+H338+H346+H348+H355</f>
        <v>56456.56631</v>
      </c>
      <c r="I326" s="141">
        <f>I327+I338+I346+I348+I355</f>
        <v>5473.0897</v>
      </c>
      <c r="J326" s="141">
        <f>J327+J338+J346+J348+J355</f>
        <v>83196.03588000001</v>
      </c>
      <c r="K326" s="141">
        <f>K327+K338+K346+K348+K355</f>
        <v>39.2</v>
      </c>
      <c r="L326" s="141">
        <f>L327+L338+L346+L348+L355</f>
        <v>21233.13</v>
      </c>
      <c r="M326" s="141">
        <f>M327+M338+M346+M348+M355</f>
        <v>4668.928</v>
      </c>
      <c r="N326" s="141">
        <f>N327+N338+N346+N348+N355</f>
        <v>16564.202</v>
      </c>
      <c r="O326" s="141">
        <f>O327+O338+O346+O348+O355</f>
        <v>56450.61618</v>
      </c>
      <c r="P326" s="141">
        <f>P327+P338+P346+P348+P355</f>
        <v>5473.0897</v>
      </c>
      <c r="Q326" s="202"/>
    </row>
    <row r="327" spans="1:17" ht="27.75" customHeight="1">
      <c r="A327" s="142" t="s">
        <v>733</v>
      </c>
      <c r="B327" s="78" t="s">
        <v>734</v>
      </c>
      <c r="C327" s="141">
        <f>C328+C329+C330+C331+C332+C333+C334+C335+C336+C337</f>
        <v>3414.8672400000005</v>
      </c>
      <c r="D327" s="141">
        <f>D328+D329+D330+D331+D332+D333+D334+D335+D336+D337</f>
        <v>0</v>
      </c>
      <c r="E327" s="141">
        <f>E328+E329+E330+E331+E332+E333+E334+E335+E336+E337</f>
        <v>899.9</v>
      </c>
      <c r="F327" s="141">
        <f>F328+F329+F330+F331+F332+F333+F334+F335+F336+F337</f>
        <v>791.928</v>
      </c>
      <c r="G327" s="141">
        <f>G328+G329+G330+G331+G332+G333+G334+G335+G336+G337</f>
        <v>107.972</v>
      </c>
      <c r="H327" s="141">
        <f>H328+H329+H330+H331+H332+H333+H334+H335+H336+H337</f>
        <v>2514.9672400000004</v>
      </c>
      <c r="I327" s="141">
        <f>I328+I329+I330+I331+I332+I333+I334+I335+I336+I337</f>
        <v>0</v>
      </c>
      <c r="J327" s="141">
        <f>J328+J329+J330+J331+J332+J333+J334+J335+J336+J337</f>
        <v>3414.8672400000005</v>
      </c>
      <c r="K327" s="141">
        <f>K328+K329+K330+K331+K332+K333+K334+K335+K336+K337</f>
        <v>0</v>
      </c>
      <c r="L327" s="141">
        <f>L328+L329+L330+L331+L332+L333+L334+L335+L336+L337</f>
        <v>899.9</v>
      </c>
      <c r="M327" s="141">
        <f>M328+M329+M330+M331+M332+M333+M334+M335+M336+M337</f>
        <v>791.928</v>
      </c>
      <c r="N327" s="141">
        <f>N328+N329+N330+N331+N332+N333+N334+N335+N336+N337</f>
        <v>107.972</v>
      </c>
      <c r="O327" s="141">
        <f>O328+O329+O330+O331+O332+O333+O334+O335+O336+O337</f>
        <v>2514.9672400000004</v>
      </c>
      <c r="P327" s="141">
        <f>P328+P329+P330+P331+P332+P333+P334+P335+P336+P337</f>
        <v>0</v>
      </c>
      <c r="Q327" s="202"/>
    </row>
    <row r="328" spans="1:17" ht="60.75" customHeight="1">
      <c r="A328" s="101" t="s">
        <v>735</v>
      </c>
      <c r="B328" s="219" t="s">
        <v>736</v>
      </c>
      <c r="C328" s="86">
        <f aca="true" t="shared" si="132" ref="C328:C329">D328+E328+H328+I328</f>
        <v>270.92474000000004</v>
      </c>
      <c r="D328" s="86">
        <v>0</v>
      </c>
      <c r="E328" s="86">
        <v>0</v>
      </c>
      <c r="F328" s="86">
        <v>0</v>
      </c>
      <c r="G328" s="86">
        <v>0</v>
      </c>
      <c r="H328" s="86">
        <f>65+205.92474</f>
        <v>270.92474000000004</v>
      </c>
      <c r="I328" s="86">
        <v>0</v>
      </c>
      <c r="J328" s="86">
        <f aca="true" t="shared" si="133" ref="J328:J329">O328+P328</f>
        <v>270.92474000000004</v>
      </c>
      <c r="K328" s="86">
        <v>0</v>
      </c>
      <c r="L328" s="86">
        <v>0</v>
      </c>
      <c r="M328" s="86">
        <v>0</v>
      </c>
      <c r="N328" s="86">
        <v>0</v>
      </c>
      <c r="O328" s="86">
        <f>65+205.92474</f>
        <v>270.92474000000004</v>
      </c>
      <c r="P328" s="220">
        <v>0</v>
      </c>
      <c r="Q328" s="221" t="s">
        <v>737</v>
      </c>
    </row>
    <row r="329" spans="1:17" ht="104.25" customHeight="1">
      <c r="A329" s="101" t="s">
        <v>738</v>
      </c>
      <c r="B329" s="219" t="s">
        <v>739</v>
      </c>
      <c r="C329" s="86">
        <f t="shared" si="132"/>
        <v>229</v>
      </c>
      <c r="D329" s="86">
        <v>0</v>
      </c>
      <c r="E329" s="86">
        <v>0</v>
      </c>
      <c r="F329" s="86">
        <v>0</v>
      </c>
      <c r="G329" s="86">
        <v>0</v>
      </c>
      <c r="H329" s="86">
        <f>150+79</f>
        <v>229</v>
      </c>
      <c r="I329" s="86">
        <v>0</v>
      </c>
      <c r="J329" s="86">
        <f t="shared" si="133"/>
        <v>229</v>
      </c>
      <c r="K329" s="86">
        <v>0</v>
      </c>
      <c r="L329" s="86">
        <v>0</v>
      </c>
      <c r="M329" s="86">
        <v>0</v>
      </c>
      <c r="N329" s="86">
        <v>0</v>
      </c>
      <c r="O329" s="86">
        <f>150+79</f>
        <v>229</v>
      </c>
      <c r="P329" s="220">
        <v>0</v>
      </c>
      <c r="Q329" s="221"/>
    </row>
    <row r="330" spans="1:17" ht="77.25" customHeight="1">
      <c r="A330" s="101" t="s">
        <v>740</v>
      </c>
      <c r="B330" s="219" t="s">
        <v>741</v>
      </c>
      <c r="C330" s="86">
        <f>H330</f>
        <v>90</v>
      </c>
      <c r="D330" s="86">
        <v>0</v>
      </c>
      <c r="E330" s="86">
        <v>0</v>
      </c>
      <c r="F330" s="86">
        <v>0</v>
      </c>
      <c r="G330" s="86">
        <v>0</v>
      </c>
      <c r="H330" s="86">
        <v>90</v>
      </c>
      <c r="I330" s="86">
        <v>0</v>
      </c>
      <c r="J330" s="86">
        <f>O330</f>
        <v>90</v>
      </c>
      <c r="K330" s="86">
        <v>0</v>
      </c>
      <c r="L330" s="86">
        <v>0</v>
      </c>
      <c r="M330" s="86">
        <v>0</v>
      </c>
      <c r="N330" s="86">
        <v>0</v>
      </c>
      <c r="O330" s="86">
        <v>90</v>
      </c>
      <c r="P330" s="220">
        <v>0</v>
      </c>
      <c r="Q330" s="221"/>
    </row>
    <row r="331" spans="1:17" ht="106.5" customHeight="1">
      <c r="A331" s="101" t="s">
        <v>742</v>
      </c>
      <c r="B331" s="222" t="s">
        <v>743</v>
      </c>
      <c r="C331" s="86">
        <f aca="true" t="shared" si="134" ref="C331:C334">D331+E331+H331+I331</f>
        <v>124.816</v>
      </c>
      <c r="D331" s="86">
        <v>0</v>
      </c>
      <c r="E331" s="86">
        <v>0</v>
      </c>
      <c r="F331" s="86">
        <v>0</v>
      </c>
      <c r="G331" s="86">
        <v>0</v>
      </c>
      <c r="H331" s="86">
        <v>124.816</v>
      </c>
      <c r="I331" s="86">
        <v>0</v>
      </c>
      <c r="J331" s="86">
        <f>O331+P331</f>
        <v>124.816</v>
      </c>
      <c r="K331" s="86">
        <v>0</v>
      </c>
      <c r="L331" s="86">
        <v>0</v>
      </c>
      <c r="M331" s="86">
        <v>0</v>
      </c>
      <c r="N331" s="86">
        <v>0</v>
      </c>
      <c r="O331" s="86">
        <v>124.816</v>
      </c>
      <c r="P331" s="220">
        <v>0</v>
      </c>
      <c r="Q331" s="223" t="s">
        <v>744</v>
      </c>
    </row>
    <row r="332" spans="1:17" ht="94.5" customHeight="1">
      <c r="A332" s="101" t="s">
        <v>745</v>
      </c>
      <c r="B332" s="222" t="s">
        <v>746</v>
      </c>
      <c r="C332" s="86">
        <f t="shared" si="134"/>
        <v>84.84299999999999</v>
      </c>
      <c r="D332" s="86">
        <v>0</v>
      </c>
      <c r="E332" s="86">
        <f aca="true" t="shared" si="135" ref="E332:E333">F332+G332</f>
        <v>80.6</v>
      </c>
      <c r="F332" s="86">
        <v>70.928</v>
      </c>
      <c r="G332" s="86">
        <v>9.672</v>
      </c>
      <c r="H332" s="86">
        <v>4.243</v>
      </c>
      <c r="I332" s="86">
        <v>0</v>
      </c>
      <c r="J332" s="86">
        <f aca="true" t="shared" si="136" ref="J332:J333">L332+O332</f>
        <v>84.84299999999999</v>
      </c>
      <c r="K332" s="86">
        <v>0</v>
      </c>
      <c r="L332" s="86">
        <f aca="true" t="shared" si="137" ref="L332:L333">M332+N332</f>
        <v>80.6</v>
      </c>
      <c r="M332" s="86">
        <v>70.928</v>
      </c>
      <c r="N332" s="86">
        <v>9.672</v>
      </c>
      <c r="O332" s="86">
        <v>4.243</v>
      </c>
      <c r="P332" s="220">
        <v>0</v>
      </c>
      <c r="Q332" s="224" t="s">
        <v>747</v>
      </c>
    </row>
    <row r="333" spans="1:17" ht="54" customHeight="1">
      <c r="A333" s="101" t="s">
        <v>748</v>
      </c>
      <c r="B333" s="222" t="s">
        <v>749</v>
      </c>
      <c r="C333" s="86">
        <f t="shared" si="134"/>
        <v>941.7239999999999</v>
      </c>
      <c r="D333" s="86">
        <v>0</v>
      </c>
      <c r="E333" s="86">
        <f t="shared" si="135"/>
        <v>819.3</v>
      </c>
      <c r="F333" s="86">
        <v>721</v>
      </c>
      <c r="G333" s="86">
        <v>98.3</v>
      </c>
      <c r="H333" s="86">
        <v>122.424</v>
      </c>
      <c r="I333" s="86">
        <v>0</v>
      </c>
      <c r="J333" s="86">
        <f t="shared" si="136"/>
        <v>941.7239999999999</v>
      </c>
      <c r="K333" s="86">
        <v>0</v>
      </c>
      <c r="L333" s="86">
        <f t="shared" si="137"/>
        <v>819.3</v>
      </c>
      <c r="M333" s="86">
        <v>721</v>
      </c>
      <c r="N333" s="86">
        <v>98.3</v>
      </c>
      <c r="O333" s="86">
        <v>122.424</v>
      </c>
      <c r="P333" s="220">
        <v>0</v>
      </c>
      <c r="Q333" s="225" t="s">
        <v>750</v>
      </c>
    </row>
    <row r="334" spans="1:17" ht="71.25" customHeight="1">
      <c r="A334" s="101" t="s">
        <v>751</v>
      </c>
      <c r="B334" s="222" t="s">
        <v>752</v>
      </c>
      <c r="C334" s="86">
        <f t="shared" si="134"/>
        <v>310.647</v>
      </c>
      <c r="D334" s="86">
        <v>0</v>
      </c>
      <c r="E334" s="86">
        <v>0</v>
      </c>
      <c r="F334" s="86">
        <v>0</v>
      </c>
      <c r="G334" s="86">
        <v>0</v>
      </c>
      <c r="H334" s="86">
        <v>310.647</v>
      </c>
      <c r="I334" s="86">
        <v>0</v>
      </c>
      <c r="J334" s="86">
        <f aca="true" t="shared" si="138" ref="J334:J337">O334</f>
        <v>310.647</v>
      </c>
      <c r="K334" s="86">
        <v>0</v>
      </c>
      <c r="L334" s="86">
        <v>0</v>
      </c>
      <c r="M334" s="86">
        <v>0</v>
      </c>
      <c r="N334" s="86">
        <v>0</v>
      </c>
      <c r="O334" s="86">
        <v>310.647</v>
      </c>
      <c r="P334" s="86">
        <v>0</v>
      </c>
      <c r="Q334" s="223" t="s">
        <v>753</v>
      </c>
    </row>
    <row r="335" spans="1:17" ht="71.25" customHeight="1">
      <c r="A335" s="101" t="s">
        <v>754</v>
      </c>
      <c r="B335" s="219" t="s">
        <v>755</v>
      </c>
      <c r="C335" s="86">
        <f>E335+H335</f>
        <v>375.38</v>
      </c>
      <c r="D335" s="86">
        <v>0</v>
      </c>
      <c r="E335" s="86">
        <v>0</v>
      </c>
      <c r="F335" s="86">
        <v>0</v>
      </c>
      <c r="G335" s="86">
        <v>0</v>
      </c>
      <c r="H335" s="86">
        <v>375.38</v>
      </c>
      <c r="I335" s="86">
        <v>0</v>
      </c>
      <c r="J335" s="86">
        <f t="shared" si="138"/>
        <v>375.38</v>
      </c>
      <c r="K335" s="86">
        <v>0</v>
      </c>
      <c r="L335" s="86">
        <v>0</v>
      </c>
      <c r="M335" s="86">
        <v>0</v>
      </c>
      <c r="N335" s="86">
        <v>0</v>
      </c>
      <c r="O335" s="86">
        <v>375.38</v>
      </c>
      <c r="P335" s="86">
        <v>0</v>
      </c>
      <c r="Q335" s="224" t="s">
        <v>756</v>
      </c>
    </row>
    <row r="336" spans="1:17" ht="71.25" customHeight="1">
      <c r="A336" s="101" t="s">
        <v>757</v>
      </c>
      <c r="B336" s="222" t="s">
        <v>758</v>
      </c>
      <c r="C336" s="86">
        <f aca="true" t="shared" si="139" ref="C336:C337">H336</f>
        <v>22.4</v>
      </c>
      <c r="D336" s="86">
        <v>0</v>
      </c>
      <c r="E336" s="86">
        <v>0</v>
      </c>
      <c r="F336" s="86">
        <v>0</v>
      </c>
      <c r="G336" s="86">
        <v>0</v>
      </c>
      <c r="H336" s="86">
        <v>22.4</v>
      </c>
      <c r="I336" s="86">
        <v>0</v>
      </c>
      <c r="J336" s="86">
        <f t="shared" si="138"/>
        <v>22.4</v>
      </c>
      <c r="K336" s="86">
        <v>0</v>
      </c>
      <c r="L336" s="86">
        <v>0</v>
      </c>
      <c r="M336" s="86">
        <v>0</v>
      </c>
      <c r="N336" s="86">
        <v>0</v>
      </c>
      <c r="O336" s="86">
        <v>22.4</v>
      </c>
      <c r="P336" s="86">
        <v>0</v>
      </c>
      <c r="Q336" s="223" t="s">
        <v>759</v>
      </c>
    </row>
    <row r="337" spans="1:17" ht="71.25" customHeight="1">
      <c r="A337" s="101" t="s">
        <v>760</v>
      </c>
      <c r="B337" s="222" t="s">
        <v>761</v>
      </c>
      <c r="C337" s="86">
        <f t="shared" si="139"/>
        <v>965.1325</v>
      </c>
      <c r="D337" s="86">
        <v>0</v>
      </c>
      <c r="E337" s="86">
        <v>0</v>
      </c>
      <c r="F337" s="86">
        <v>0</v>
      </c>
      <c r="G337" s="86">
        <v>0</v>
      </c>
      <c r="H337" s="86">
        <v>965.1325</v>
      </c>
      <c r="I337" s="86">
        <v>0</v>
      </c>
      <c r="J337" s="86">
        <f t="shared" si="138"/>
        <v>965.1325</v>
      </c>
      <c r="K337" s="86">
        <v>0</v>
      </c>
      <c r="L337" s="86">
        <v>0</v>
      </c>
      <c r="M337" s="86">
        <v>0</v>
      </c>
      <c r="N337" s="86">
        <v>0</v>
      </c>
      <c r="O337" s="86">
        <v>965.1325</v>
      </c>
      <c r="P337" s="86">
        <v>0</v>
      </c>
      <c r="Q337" s="224" t="s">
        <v>761</v>
      </c>
    </row>
    <row r="338" spans="1:17" ht="27" customHeight="1">
      <c r="A338" s="142" t="s">
        <v>762</v>
      </c>
      <c r="B338" s="78" t="s">
        <v>763</v>
      </c>
      <c r="C338" s="141">
        <f>C339+C340+C341+C342+C343+C344+C345</f>
        <v>9442.50034</v>
      </c>
      <c r="D338" s="141">
        <f>D339+D340+D341+D342+D343+D344+D345</f>
        <v>0</v>
      </c>
      <c r="E338" s="141">
        <f>E339+E340+E341+E342+E343+E344+E345</f>
        <v>4214.1</v>
      </c>
      <c r="F338" s="141">
        <f>F339+F340+F341+F342+F343+F344+F345</f>
        <v>3877</v>
      </c>
      <c r="G338" s="141">
        <f>G339+G340+G341+G342+G343+G344+G345</f>
        <v>337.1</v>
      </c>
      <c r="H338" s="141">
        <f>H339+H340+H341+H342+H343+H344+H345</f>
        <v>5228.400340000001</v>
      </c>
      <c r="I338" s="141">
        <f>I339+I340+I341+I342+I343+I344+I345</f>
        <v>0</v>
      </c>
      <c r="J338" s="141">
        <f>J339+J340+J341+J342+J343+J344+J345</f>
        <v>9442.50034</v>
      </c>
      <c r="K338" s="141">
        <f>K339+K340+K341+K342+K343+K344+K345</f>
        <v>0</v>
      </c>
      <c r="L338" s="141">
        <f>L339+L340+L341+L342+L343+L344+L345</f>
        <v>4214.1</v>
      </c>
      <c r="M338" s="141">
        <f>M339+M340+M341+M342+M343+M344+M345</f>
        <v>3877</v>
      </c>
      <c r="N338" s="141">
        <f>N339+N340+N341+N342+N343+N344+N345</f>
        <v>337.1</v>
      </c>
      <c r="O338" s="141">
        <f>O339+O340+O341+O342+O343+O344+O345</f>
        <v>5228.400340000001</v>
      </c>
      <c r="P338" s="141">
        <f>P339+P340+P341+P342+P343+P344+P345</f>
        <v>0</v>
      </c>
      <c r="Q338" s="202"/>
    </row>
    <row r="339" spans="1:17" ht="71.25" customHeight="1">
      <c r="A339" s="79" t="s">
        <v>764</v>
      </c>
      <c r="B339" s="222" t="s">
        <v>765</v>
      </c>
      <c r="C339" s="86">
        <f>D339+E339+H339+I339</f>
        <v>312.75791000000004</v>
      </c>
      <c r="D339" s="86">
        <v>0</v>
      </c>
      <c r="E339" s="86">
        <v>0</v>
      </c>
      <c r="F339" s="86">
        <v>0</v>
      </c>
      <c r="G339" s="86">
        <v>0</v>
      </c>
      <c r="H339" s="86">
        <f>27.366+163.33373+130.886-8.82782</f>
        <v>312.75791000000004</v>
      </c>
      <c r="I339" s="86">
        <v>0</v>
      </c>
      <c r="J339" s="86">
        <f aca="true" t="shared" si="140" ref="J339:J342">O339</f>
        <v>312.75791000000004</v>
      </c>
      <c r="K339" s="86">
        <v>0</v>
      </c>
      <c r="L339" s="86">
        <v>0</v>
      </c>
      <c r="M339" s="86">
        <v>0</v>
      </c>
      <c r="N339" s="86">
        <v>0</v>
      </c>
      <c r="O339" s="86">
        <f>163.33373+149.42418</f>
        <v>312.75791000000004</v>
      </c>
      <c r="P339" s="86">
        <v>0</v>
      </c>
      <c r="Q339" s="219" t="s">
        <v>766</v>
      </c>
    </row>
    <row r="340" spans="1:17" ht="54" customHeight="1">
      <c r="A340" s="79" t="s">
        <v>767</v>
      </c>
      <c r="B340" s="222" t="s">
        <v>768</v>
      </c>
      <c r="C340" s="86">
        <f aca="true" t="shared" si="141" ref="C340:C342">H340</f>
        <v>2201.71881</v>
      </c>
      <c r="D340" s="86">
        <v>0</v>
      </c>
      <c r="E340" s="86">
        <v>0</v>
      </c>
      <c r="F340" s="86">
        <v>0</v>
      </c>
      <c r="G340" s="86">
        <v>0</v>
      </c>
      <c r="H340" s="86">
        <v>2201.71881</v>
      </c>
      <c r="I340" s="86">
        <v>0</v>
      </c>
      <c r="J340" s="86">
        <f t="shared" si="140"/>
        <v>2201.71881</v>
      </c>
      <c r="K340" s="86">
        <v>0</v>
      </c>
      <c r="L340" s="86">
        <v>0</v>
      </c>
      <c r="M340" s="86">
        <v>0</v>
      </c>
      <c r="N340" s="86">
        <v>0</v>
      </c>
      <c r="O340" s="86">
        <v>2201.71881</v>
      </c>
      <c r="P340" s="86">
        <v>0</v>
      </c>
      <c r="Q340" s="226" t="s">
        <v>769</v>
      </c>
    </row>
    <row r="341" spans="1:17" ht="37.5" customHeight="1">
      <c r="A341" s="79" t="s">
        <v>770</v>
      </c>
      <c r="B341" s="222" t="s">
        <v>771</v>
      </c>
      <c r="C341" s="86">
        <f t="shared" si="141"/>
        <v>591.186</v>
      </c>
      <c r="D341" s="86">
        <v>0</v>
      </c>
      <c r="E341" s="86">
        <v>0</v>
      </c>
      <c r="F341" s="86">
        <v>0</v>
      </c>
      <c r="G341" s="86">
        <v>0</v>
      </c>
      <c r="H341" s="86">
        <v>591.186</v>
      </c>
      <c r="I341" s="86">
        <v>0</v>
      </c>
      <c r="J341" s="86">
        <f t="shared" si="140"/>
        <v>591.186</v>
      </c>
      <c r="K341" s="86">
        <v>0</v>
      </c>
      <c r="L341" s="86">
        <v>0</v>
      </c>
      <c r="M341" s="86">
        <v>0</v>
      </c>
      <c r="N341" s="86">
        <v>0</v>
      </c>
      <c r="O341" s="86">
        <v>591.186</v>
      </c>
      <c r="P341" s="86">
        <v>0</v>
      </c>
      <c r="Q341" s="226" t="s">
        <v>772</v>
      </c>
    </row>
    <row r="342" spans="1:17" ht="57.75" customHeight="1">
      <c r="A342" s="79" t="s">
        <v>773</v>
      </c>
      <c r="B342" s="222" t="s">
        <v>774</v>
      </c>
      <c r="C342" s="86">
        <f t="shared" si="141"/>
        <v>1370.65913</v>
      </c>
      <c r="D342" s="86">
        <v>0</v>
      </c>
      <c r="E342" s="86">
        <v>0</v>
      </c>
      <c r="F342" s="86">
        <v>0</v>
      </c>
      <c r="G342" s="86">
        <v>0</v>
      </c>
      <c r="H342" s="86">
        <v>1370.65913</v>
      </c>
      <c r="I342" s="86">
        <v>0</v>
      </c>
      <c r="J342" s="86">
        <f t="shared" si="140"/>
        <v>1370.65913</v>
      </c>
      <c r="K342" s="86">
        <v>0</v>
      </c>
      <c r="L342" s="86">
        <v>0</v>
      </c>
      <c r="M342" s="86">
        <v>0</v>
      </c>
      <c r="N342" s="86">
        <v>0</v>
      </c>
      <c r="O342" s="86">
        <v>1370.65913</v>
      </c>
      <c r="P342" s="86">
        <v>0</v>
      </c>
      <c r="Q342" s="226" t="s">
        <v>775</v>
      </c>
    </row>
    <row r="343" spans="1:17" ht="55.5" customHeight="1">
      <c r="A343" s="79" t="s">
        <v>776</v>
      </c>
      <c r="B343" s="222" t="s">
        <v>777</v>
      </c>
      <c r="C343" s="86">
        <f aca="true" t="shared" si="142" ref="C343:C345">E343+H343</f>
        <v>4435.900000000001</v>
      </c>
      <c r="D343" s="86">
        <v>0</v>
      </c>
      <c r="E343" s="86">
        <f>F343+G343</f>
        <v>4214.1</v>
      </c>
      <c r="F343" s="86">
        <v>3877</v>
      </c>
      <c r="G343" s="86">
        <v>337.1</v>
      </c>
      <c r="H343" s="86">
        <v>221.8</v>
      </c>
      <c r="I343" s="86">
        <v>0</v>
      </c>
      <c r="J343" s="86">
        <f>L343+O343</f>
        <v>4435.900000000001</v>
      </c>
      <c r="K343" s="86">
        <v>0</v>
      </c>
      <c r="L343" s="86">
        <f>M343+N343</f>
        <v>4214.1</v>
      </c>
      <c r="M343" s="86">
        <v>3877</v>
      </c>
      <c r="N343" s="86">
        <v>337.1</v>
      </c>
      <c r="O343" s="86">
        <v>221.8</v>
      </c>
      <c r="P343" s="86">
        <v>0</v>
      </c>
      <c r="Q343" s="226" t="s">
        <v>778</v>
      </c>
    </row>
    <row r="344" spans="1:17" ht="57" customHeight="1">
      <c r="A344" s="79" t="s">
        <v>779</v>
      </c>
      <c r="B344" s="222" t="s">
        <v>780</v>
      </c>
      <c r="C344" s="86">
        <f t="shared" si="142"/>
        <v>476.00147</v>
      </c>
      <c r="D344" s="86">
        <v>0</v>
      </c>
      <c r="E344" s="86">
        <v>0</v>
      </c>
      <c r="F344" s="86">
        <v>0</v>
      </c>
      <c r="G344" s="86">
        <v>0</v>
      </c>
      <c r="H344" s="86">
        <v>476.00147</v>
      </c>
      <c r="I344" s="86">
        <v>0</v>
      </c>
      <c r="J344" s="86">
        <f aca="true" t="shared" si="143" ref="J344:J345">O344</f>
        <v>476.00147</v>
      </c>
      <c r="K344" s="86">
        <v>0</v>
      </c>
      <c r="L344" s="86">
        <v>0</v>
      </c>
      <c r="M344" s="86">
        <v>0</v>
      </c>
      <c r="N344" s="86">
        <v>0</v>
      </c>
      <c r="O344" s="86">
        <v>476.00147</v>
      </c>
      <c r="P344" s="86">
        <v>0</v>
      </c>
      <c r="Q344" s="226" t="s">
        <v>781</v>
      </c>
    </row>
    <row r="345" spans="1:17" ht="47.25" customHeight="1">
      <c r="A345" s="79" t="s">
        <v>782</v>
      </c>
      <c r="B345" s="222" t="s">
        <v>783</v>
      </c>
      <c r="C345" s="86">
        <f t="shared" si="142"/>
        <v>54.27702</v>
      </c>
      <c r="D345" s="86">
        <v>0</v>
      </c>
      <c r="E345" s="86">
        <v>0</v>
      </c>
      <c r="F345" s="86">
        <v>0</v>
      </c>
      <c r="G345" s="86">
        <v>0</v>
      </c>
      <c r="H345" s="86">
        <v>54.27702</v>
      </c>
      <c r="I345" s="86">
        <v>0</v>
      </c>
      <c r="J345" s="86">
        <f t="shared" si="143"/>
        <v>54.27702</v>
      </c>
      <c r="K345" s="86">
        <v>0</v>
      </c>
      <c r="L345" s="86">
        <v>0</v>
      </c>
      <c r="M345" s="86">
        <v>0</v>
      </c>
      <c r="N345" s="86">
        <v>0</v>
      </c>
      <c r="O345" s="86">
        <v>54.27702</v>
      </c>
      <c r="P345" s="86">
        <v>0</v>
      </c>
      <c r="Q345" s="226" t="s">
        <v>784</v>
      </c>
    </row>
    <row r="346" spans="1:17" ht="63" customHeight="1">
      <c r="A346" s="142" t="s">
        <v>785</v>
      </c>
      <c r="B346" s="78" t="s">
        <v>786</v>
      </c>
      <c r="C346" s="141">
        <f>C347</f>
        <v>15230.99385</v>
      </c>
      <c r="D346" s="141">
        <f>D347</f>
        <v>0</v>
      </c>
      <c r="E346" s="141">
        <f>E347</f>
        <v>0</v>
      </c>
      <c r="F346" s="141">
        <f>F347</f>
        <v>0</v>
      </c>
      <c r="G346" s="141">
        <f>G347</f>
        <v>0</v>
      </c>
      <c r="H346" s="141">
        <f>H347</f>
        <v>15230.99385</v>
      </c>
      <c r="I346" s="141">
        <f>I347</f>
        <v>0</v>
      </c>
      <c r="J346" s="141">
        <f>J347</f>
        <v>15225.043720000001</v>
      </c>
      <c r="K346" s="141">
        <f>K347</f>
        <v>0</v>
      </c>
      <c r="L346" s="141">
        <f>L347</f>
        <v>0</v>
      </c>
      <c r="M346" s="141">
        <f>M347</f>
        <v>0</v>
      </c>
      <c r="N346" s="141">
        <f>N347</f>
        <v>0</v>
      </c>
      <c r="O346" s="141">
        <f>O347</f>
        <v>15225.043720000001</v>
      </c>
      <c r="P346" s="141">
        <f>P347</f>
        <v>0</v>
      </c>
      <c r="Q346" s="202"/>
    </row>
    <row r="347" spans="1:17" ht="31.5" customHeight="1">
      <c r="A347" s="79" t="s">
        <v>787</v>
      </c>
      <c r="B347" s="222" t="s">
        <v>788</v>
      </c>
      <c r="C347" s="86">
        <f>D347+E347+H347+I347</f>
        <v>15230.99385</v>
      </c>
      <c r="D347" s="86">
        <v>0</v>
      </c>
      <c r="E347" s="86">
        <v>0</v>
      </c>
      <c r="F347" s="86">
        <v>0</v>
      </c>
      <c r="G347" s="86">
        <v>0</v>
      </c>
      <c r="H347" s="86">
        <f>11389.49622+3393.59763+447.9</f>
        <v>15230.99385</v>
      </c>
      <c r="I347" s="227">
        <v>0</v>
      </c>
      <c r="J347" s="86">
        <f>O347</f>
        <v>15225.043720000001</v>
      </c>
      <c r="K347" s="86">
        <v>0</v>
      </c>
      <c r="L347" s="86">
        <v>0</v>
      </c>
      <c r="M347" s="86">
        <v>0</v>
      </c>
      <c r="N347" s="86">
        <v>0</v>
      </c>
      <c r="O347" s="86">
        <f>11389.49622+3391.1975+444.35</f>
        <v>15225.043720000001</v>
      </c>
      <c r="P347" s="86">
        <v>0</v>
      </c>
      <c r="Q347" s="228" t="s">
        <v>789</v>
      </c>
    </row>
    <row r="348" spans="1:17" ht="78.75" customHeight="1">
      <c r="A348" s="142" t="s">
        <v>790</v>
      </c>
      <c r="B348" s="78" t="s">
        <v>791</v>
      </c>
      <c r="C348" s="141">
        <f>SUM(C349:C354)</f>
        <v>55074.424580000006</v>
      </c>
      <c r="D348" s="141">
        <f>SUM(D349:D354)</f>
        <v>0</v>
      </c>
      <c r="E348" s="141">
        <f>SUM(E349:E354)</f>
        <v>16119.130000000001</v>
      </c>
      <c r="F348" s="141">
        <f>SUM(F349:F354)</f>
        <v>0</v>
      </c>
      <c r="G348" s="141">
        <f>SUM(G349:G354)</f>
        <v>16119.130000000001</v>
      </c>
      <c r="H348" s="141">
        <f>SUM(H349:H354)</f>
        <v>33482.20488</v>
      </c>
      <c r="I348" s="141">
        <f>SUM(I349:I354)</f>
        <v>5473.0897</v>
      </c>
      <c r="J348" s="141">
        <f>SUM(J349:J354)</f>
        <v>55074.424580000006</v>
      </c>
      <c r="K348" s="141">
        <f>SUM(K349:K354)</f>
        <v>0</v>
      </c>
      <c r="L348" s="141">
        <f>SUM(L349:L354)</f>
        <v>16119.130000000001</v>
      </c>
      <c r="M348" s="141">
        <f>SUM(M349:M354)</f>
        <v>0</v>
      </c>
      <c r="N348" s="141">
        <f>SUM(N349:N354)</f>
        <v>16119.130000000001</v>
      </c>
      <c r="O348" s="141">
        <f>SUM(O349:O354)</f>
        <v>33482.20488</v>
      </c>
      <c r="P348" s="141">
        <f>SUM(P349:P354)</f>
        <v>5473.0897</v>
      </c>
      <c r="Q348" s="229" t="s">
        <v>792</v>
      </c>
    </row>
    <row r="349" spans="1:17" ht="15.75" customHeight="1">
      <c r="A349" s="79" t="s">
        <v>793</v>
      </c>
      <c r="B349" s="222" t="s">
        <v>794</v>
      </c>
      <c r="C349" s="86">
        <f aca="true" t="shared" si="144" ref="C349:C354">D349+E349+H349+I349</f>
        <v>14772.59806</v>
      </c>
      <c r="D349" s="86">
        <v>0</v>
      </c>
      <c r="E349" s="86">
        <f aca="true" t="shared" si="145" ref="E349:E354">F349+G349</f>
        <v>5024.674</v>
      </c>
      <c r="F349" s="86">
        <v>0</v>
      </c>
      <c r="G349" s="230">
        <f>4940.044+84.63</f>
        <v>5024.674</v>
      </c>
      <c r="H349" s="231">
        <v>9296.42406</v>
      </c>
      <c r="I349" s="231">
        <v>451.5</v>
      </c>
      <c r="J349" s="86">
        <f aca="true" t="shared" si="146" ref="J349:J354">P349+O349+N349</f>
        <v>14772.59806</v>
      </c>
      <c r="K349" s="86">
        <v>0</v>
      </c>
      <c r="L349" s="86">
        <f aca="true" t="shared" si="147" ref="L349:L354">N349</f>
        <v>5024.674</v>
      </c>
      <c r="M349" s="86">
        <v>0</v>
      </c>
      <c r="N349" s="231">
        <f>4940.044+84.63</f>
        <v>5024.674</v>
      </c>
      <c r="O349" s="231">
        <v>9296.42406</v>
      </c>
      <c r="P349" s="231">
        <v>451.5</v>
      </c>
      <c r="Q349" s="221" t="s">
        <v>795</v>
      </c>
    </row>
    <row r="350" spans="1:17" ht="15.75" customHeight="1">
      <c r="A350" s="79" t="s">
        <v>796</v>
      </c>
      <c r="B350" s="222" t="s">
        <v>797</v>
      </c>
      <c r="C350" s="86">
        <f t="shared" si="144"/>
        <v>11660.340300000002</v>
      </c>
      <c r="D350" s="86">
        <v>0</v>
      </c>
      <c r="E350" s="86">
        <f t="shared" si="145"/>
        <v>4447.658</v>
      </c>
      <c r="F350" s="86">
        <v>0</v>
      </c>
      <c r="G350" s="232">
        <v>4447.658</v>
      </c>
      <c r="H350" s="233">
        <f>1462.753+2408.061+1952.7644</f>
        <v>5823.5784</v>
      </c>
      <c r="I350" s="233">
        <v>1389.1039</v>
      </c>
      <c r="J350" s="86">
        <f t="shared" si="146"/>
        <v>11660.3403</v>
      </c>
      <c r="K350" s="86">
        <v>0</v>
      </c>
      <c r="L350" s="86">
        <f t="shared" si="147"/>
        <v>4447.658</v>
      </c>
      <c r="M350" s="86">
        <v>0</v>
      </c>
      <c r="N350" s="86">
        <v>4447.658</v>
      </c>
      <c r="O350" s="231">
        <f>1462.753+2408.061+1952.7644</f>
        <v>5823.5784</v>
      </c>
      <c r="P350" s="86">
        <v>1389.1039</v>
      </c>
      <c r="Q350" s="221" t="s">
        <v>798</v>
      </c>
    </row>
    <row r="351" spans="1:17" ht="15.75" customHeight="1">
      <c r="A351" s="79" t="s">
        <v>799</v>
      </c>
      <c r="B351" s="222" t="s">
        <v>800</v>
      </c>
      <c r="C351" s="86">
        <f t="shared" si="144"/>
        <v>3342.39738</v>
      </c>
      <c r="D351" s="86">
        <v>0</v>
      </c>
      <c r="E351" s="86">
        <f t="shared" si="145"/>
        <v>0</v>
      </c>
      <c r="F351" s="86">
        <v>0</v>
      </c>
      <c r="G351" s="232">
        <v>0</v>
      </c>
      <c r="H351" s="233">
        <f>1537.59738+742.4</f>
        <v>2279.99738</v>
      </c>
      <c r="I351" s="233">
        <v>1062.4</v>
      </c>
      <c r="J351" s="86">
        <f t="shared" si="146"/>
        <v>3342.39738</v>
      </c>
      <c r="K351" s="86">
        <v>0</v>
      </c>
      <c r="L351" s="86">
        <f t="shared" si="147"/>
        <v>0</v>
      </c>
      <c r="M351" s="86">
        <v>0</v>
      </c>
      <c r="N351" s="86">
        <v>0</v>
      </c>
      <c r="O351" s="231">
        <f>742.4+1537.59738</f>
        <v>2279.99738</v>
      </c>
      <c r="P351" s="86">
        <v>1062.4</v>
      </c>
      <c r="Q351" s="221" t="s">
        <v>801</v>
      </c>
    </row>
    <row r="352" spans="1:17" ht="15.75" customHeight="1">
      <c r="A352" s="79" t="s">
        <v>802</v>
      </c>
      <c r="B352" s="222" t="s">
        <v>803</v>
      </c>
      <c r="C352" s="86">
        <f t="shared" si="144"/>
        <v>4227.07368</v>
      </c>
      <c r="D352" s="86">
        <v>0</v>
      </c>
      <c r="E352" s="86">
        <f t="shared" si="145"/>
        <v>2057.434</v>
      </c>
      <c r="F352" s="86">
        <v>0</v>
      </c>
      <c r="G352" s="232">
        <v>2057.434</v>
      </c>
      <c r="H352" s="233">
        <f>157.597+1422.517+589.52568</f>
        <v>2169.63968</v>
      </c>
      <c r="I352" s="233">
        <v>0</v>
      </c>
      <c r="J352" s="86">
        <f t="shared" si="146"/>
        <v>4227.07368</v>
      </c>
      <c r="K352" s="86">
        <v>0</v>
      </c>
      <c r="L352" s="86">
        <f t="shared" si="147"/>
        <v>2057.434</v>
      </c>
      <c r="M352" s="86">
        <v>0</v>
      </c>
      <c r="N352" s="86">
        <v>2057.434</v>
      </c>
      <c r="O352" s="231">
        <f>157.597+1422.517+589.52568</f>
        <v>2169.63968</v>
      </c>
      <c r="P352" s="86">
        <v>0</v>
      </c>
      <c r="Q352" s="221" t="s">
        <v>804</v>
      </c>
    </row>
    <row r="353" spans="1:17" ht="15.75" customHeight="1">
      <c r="A353" s="79" t="s">
        <v>805</v>
      </c>
      <c r="B353" s="222" t="s">
        <v>806</v>
      </c>
      <c r="C353" s="86">
        <f t="shared" si="144"/>
        <v>10629.72478</v>
      </c>
      <c r="D353" s="86">
        <v>0</v>
      </c>
      <c r="E353" s="86">
        <f t="shared" si="145"/>
        <v>2217.45</v>
      </c>
      <c r="F353" s="86">
        <v>0</v>
      </c>
      <c r="G353" s="232">
        <f>2217.45</f>
        <v>2217.45</v>
      </c>
      <c r="H353" s="233">
        <f>3726.07103+2342.186+1558.48175</f>
        <v>7626.738780000001</v>
      </c>
      <c r="I353" s="233">
        <f>785.536</f>
        <v>785.536</v>
      </c>
      <c r="J353" s="86">
        <f t="shared" si="146"/>
        <v>10629.72478</v>
      </c>
      <c r="K353" s="86">
        <v>0</v>
      </c>
      <c r="L353" s="86">
        <f t="shared" si="147"/>
        <v>2217.45</v>
      </c>
      <c r="M353" s="86">
        <v>0</v>
      </c>
      <c r="N353" s="86">
        <v>2217.45</v>
      </c>
      <c r="O353" s="231">
        <f>3726.07103+2342.186+1558.48175</f>
        <v>7626.738780000001</v>
      </c>
      <c r="P353" s="86">
        <v>785.536</v>
      </c>
      <c r="Q353" s="221"/>
    </row>
    <row r="354" spans="1:17" ht="15.75" customHeight="1">
      <c r="A354" s="79" t="s">
        <v>807</v>
      </c>
      <c r="B354" s="222" t="s">
        <v>808</v>
      </c>
      <c r="C354" s="86">
        <f t="shared" si="144"/>
        <v>10442.29038</v>
      </c>
      <c r="D354" s="86">
        <v>0</v>
      </c>
      <c r="E354" s="86">
        <f t="shared" si="145"/>
        <v>2371.914</v>
      </c>
      <c r="F354" s="86">
        <v>0</v>
      </c>
      <c r="G354" s="232">
        <v>2371.914</v>
      </c>
      <c r="H354" s="231">
        <f>1545.96958+2360.247+2379.61</f>
        <v>6285.82658</v>
      </c>
      <c r="I354" s="233">
        <v>1784.5498</v>
      </c>
      <c r="J354" s="86">
        <f t="shared" si="146"/>
        <v>10442.29038</v>
      </c>
      <c r="K354" s="86">
        <v>0</v>
      </c>
      <c r="L354" s="86">
        <f t="shared" si="147"/>
        <v>2371.914</v>
      </c>
      <c r="M354" s="86">
        <v>0</v>
      </c>
      <c r="N354" s="86">
        <v>2371.914</v>
      </c>
      <c r="O354" s="231">
        <f>1545.96958+2360.247+2379.61</f>
        <v>6285.82658</v>
      </c>
      <c r="P354" s="86">
        <v>1784.5498</v>
      </c>
      <c r="Q354" s="221"/>
    </row>
    <row r="355" spans="1:17" ht="31.5" customHeight="1">
      <c r="A355" s="142" t="s">
        <v>809</v>
      </c>
      <c r="B355" s="78" t="s">
        <v>810</v>
      </c>
      <c r="C355" s="141">
        <f>C356</f>
        <v>39.2</v>
      </c>
      <c r="D355" s="141">
        <f>D356</f>
        <v>39.2</v>
      </c>
      <c r="E355" s="141">
        <f>E356</f>
        <v>0</v>
      </c>
      <c r="F355" s="141">
        <f>F356</f>
        <v>0</v>
      </c>
      <c r="G355" s="141">
        <f>G356</f>
        <v>0</v>
      </c>
      <c r="H355" s="141">
        <f>H356</f>
        <v>0</v>
      </c>
      <c r="I355" s="141">
        <f>I356</f>
        <v>0</v>
      </c>
      <c r="J355" s="141">
        <f>J356</f>
        <v>39.2</v>
      </c>
      <c r="K355" s="141">
        <f>K356</f>
        <v>39.2</v>
      </c>
      <c r="L355" s="141">
        <f>L356</f>
        <v>0</v>
      </c>
      <c r="M355" s="141">
        <f>M356</f>
        <v>0</v>
      </c>
      <c r="N355" s="141">
        <f>N356</f>
        <v>0</v>
      </c>
      <c r="O355" s="141">
        <f>O356</f>
        <v>0</v>
      </c>
      <c r="P355" s="141">
        <f>P356</f>
        <v>0</v>
      </c>
      <c r="Q355" s="229"/>
    </row>
    <row r="356" spans="1:17" ht="78.75" customHeight="1">
      <c r="A356" s="79" t="s">
        <v>811</v>
      </c>
      <c r="B356" s="222" t="s">
        <v>812</v>
      </c>
      <c r="C356" s="80">
        <v>39.2</v>
      </c>
      <c r="D356" s="80">
        <v>39.2</v>
      </c>
      <c r="E356" s="80">
        <v>0</v>
      </c>
      <c r="F356" s="80">
        <v>0</v>
      </c>
      <c r="G356" s="80">
        <v>0</v>
      </c>
      <c r="H356" s="80">
        <v>0</v>
      </c>
      <c r="I356" s="80">
        <v>0</v>
      </c>
      <c r="J356" s="80">
        <v>39.2</v>
      </c>
      <c r="K356" s="80">
        <v>39.2</v>
      </c>
      <c r="L356" s="80">
        <v>0</v>
      </c>
      <c r="M356" s="80">
        <v>0</v>
      </c>
      <c r="N356" s="80">
        <v>0</v>
      </c>
      <c r="O356" s="80">
        <v>0</v>
      </c>
      <c r="P356" s="80">
        <v>0</v>
      </c>
      <c r="Q356" s="222" t="s">
        <v>813</v>
      </c>
    </row>
    <row r="357" spans="1:17" ht="63" customHeight="1">
      <c r="A357" s="142" t="s">
        <v>814</v>
      </c>
      <c r="B357" s="78" t="s">
        <v>815</v>
      </c>
      <c r="C357" s="141">
        <f>C358+C367+C364</f>
        <v>23689.47678</v>
      </c>
      <c r="D357" s="141">
        <f>D358+D367+D364</f>
        <v>0</v>
      </c>
      <c r="E357" s="141">
        <f>E358+E367+E364</f>
        <v>3480.5657799999994</v>
      </c>
      <c r="F357" s="141">
        <f>F358+F367+F364</f>
        <v>0</v>
      </c>
      <c r="G357" s="141">
        <f>G358+G367+G364</f>
        <v>3480.5657799999994</v>
      </c>
      <c r="H357" s="141">
        <f>H358+H367+H364</f>
        <v>16476.73652</v>
      </c>
      <c r="I357" s="141">
        <f>I358+I367+I364</f>
        <v>3732.17448</v>
      </c>
      <c r="J357" s="141">
        <f>J358+J367+J364</f>
        <v>23689.47678</v>
      </c>
      <c r="K357" s="141">
        <f>K358+K367+K364</f>
        <v>0</v>
      </c>
      <c r="L357" s="141">
        <f>L358+L367+L364</f>
        <v>3480.5657799999994</v>
      </c>
      <c r="M357" s="141">
        <f>M358+M367+M364</f>
        <v>0</v>
      </c>
      <c r="N357" s="141">
        <f>N358+N367+N364</f>
        <v>3480.5657799999994</v>
      </c>
      <c r="O357" s="141">
        <f>O358+O367+O364</f>
        <v>16476.73652</v>
      </c>
      <c r="P357" s="141">
        <f>P358+P367+P364</f>
        <v>3732.17448</v>
      </c>
      <c r="Q357" s="229"/>
    </row>
    <row r="358" spans="1:17" ht="120.75" customHeight="1">
      <c r="A358" s="142" t="s">
        <v>816</v>
      </c>
      <c r="B358" s="78" t="s">
        <v>817</v>
      </c>
      <c r="C358" s="141">
        <f>C359+C360+C361+C362+C363</f>
        <v>507.753</v>
      </c>
      <c r="D358" s="141">
        <f>D359+D360+D361+D362+D363</f>
        <v>0</v>
      </c>
      <c r="E358" s="141">
        <f>E359+E360+E361+E362+E363</f>
        <v>0</v>
      </c>
      <c r="F358" s="141">
        <f>F359+F360+F361+F362+F363</f>
        <v>0</v>
      </c>
      <c r="G358" s="141">
        <f>G359+G360+G361+G362+G363</f>
        <v>0</v>
      </c>
      <c r="H358" s="141">
        <f>H359+H360+H361+H362+H363</f>
        <v>507.753</v>
      </c>
      <c r="I358" s="141">
        <f>I359+I360+I361+I362+I363</f>
        <v>0</v>
      </c>
      <c r="J358" s="141">
        <f>J359+J360+J361+J362+J363</f>
        <v>507.753</v>
      </c>
      <c r="K358" s="141">
        <f>K359+K360+K361+K362+K363</f>
        <v>0</v>
      </c>
      <c r="L358" s="141">
        <f>L359+L360+L361+L362+L363</f>
        <v>0</v>
      </c>
      <c r="M358" s="141">
        <f>M359+M360+M361+M362+M363</f>
        <v>0</v>
      </c>
      <c r="N358" s="141">
        <f>N359+N360+N361+N362+N363</f>
        <v>0</v>
      </c>
      <c r="O358" s="141">
        <f>O359+O360+O361+O362+O363</f>
        <v>507.753</v>
      </c>
      <c r="P358" s="141">
        <f>P359+P360+P361+P362+P363</f>
        <v>0</v>
      </c>
      <c r="Q358" s="222" t="s">
        <v>818</v>
      </c>
    </row>
    <row r="359" spans="1:17" ht="47.25" customHeight="1">
      <c r="A359" s="79" t="s">
        <v>819</v>
      </c>
      <c r="B359" s="222" t="s">
        <v>820</v>
      </c>
      <c r="C359" s="80">
        <f aca="true" t="shared" si="148" ref="C359:C363">H359</f>
        <v>25</v>
      </c>
      <c r="D359" s="80">
        <v>0</v>
      </c>
      <c r="E359" s="80">
        <v>0</v>
      </c>
      <c r="F359" s="80">
        <v>0</v>
      </c>
      <c r="G359" s="80">
        <v>0</v>
      </c>
      <c r="H359" s="80">
        <v>25</v>
      </c>
      <c r="I359" s="80">
        <v>0</v>
      </c>
      <c r="J359" s="80">
        <f aca="true" t="shared" si="149" ref="J359:J363">O359</f>
        <v>25</v>
      </c>
      <c r="K359" s="80">
        <v>0</v>
      </c>
      <c r="L359" s="80">
        <v>0</v>
      </c>
      <c r="M359" s="80">
        <v>0</v>
      </c>
      <c r="N359" s="80">
        <v>0</v>
      </c>
      <c r="O359" s="80">
        <v>25</v>
      </c>
      <c r="P359" s="80">
        <v>0</v>
      </c>
      <c r="Q359" s="219"/>
    </row>
    <row r="360" spans="1:17" ht="78.75" customHeight="1">
      <c r="A360" s="79" t="s">
        <v>821</v>
      </c>
      <c r="B360" s="222" t="s">
        <v>822</v>
      </c>
      <c r="C360" s="80">
        <f t="shared" si="148"/>
        <v>65</v>
      </c>
      <c r="D360" s="80">
        <v>0</v>
      </c>
      <c r="E360" s="80">
        <v>0</v>
      </c>
      <c r="F360" s="80">
        <v>0</v>
      </c>
      <c r="G360" s="80">
        <v>0</v>
      </c>
      <c r="H360" s="80">
        <v>65</v>
      </c>
      <c r="I360" s="80">
        <v>0</v>
      </c>
      <c r="J360" s="80">
        <f t="shared" si="149"/>
        <v>65</v>
      </c>
      <c r="K360" s="80">
        <v>0</v>
      </c>
      <c r="L360" s="80">
        <v>0</v>
      </c>
      <c r="M360" s="80">
        <v>0</v>
      </c>
      <c r="N360" s="80">
        <v>0</v>
      </c>
      <c r="O360" s="80">
        <v>65</v>
      </c>
      <c r="P360" s="80">
        <v>0</v>
      </c>
      <c r="Q360" s="219"/>
    </row>
    <row r="361" spans="1:17" ht="63" customHeight="1">
      <c r="A361" s="79" t="s">
        <v>823</v>
      </c>
      <c r="B361" s="222" t="s">
        <v>824</v>
      </c>
      <c r="C361" s="80">
        <f t="shared" si="148"/>
        <v>192.503</v>
      </c>
      <c r="D361" s="80">
        <v>0</v>
      </c>
      <c r="E361" s="80">
        <v>0</v>
      </c>
      <c r="F361" s="80">
        <v>0</v>
      </c>
      <c r="G361" s="80">
        <v>0</v>
      </c>
      <c r="H361" s="80">
        <v>192.503</v>
      </c>
      <c r="I361" s="80">
        <v>0</v>
      </c>
      <c r="J361" s="80">
        <f t="shared" si="149"/>
        <v>192.503</v>
      </c>
      <c r="K361" s="80">
        <v>0</v>
      </c>
      <c r="L361" s="80">
        <v>0</v>
      </c>
      <c r="M361" s="80">
        <v>0</v>
      </c>
      <c r="N361" s="80">
        <v>0</v>
      </c>
      <c r="O361" s="80">
        <v>192.503</v>
      </c>
      <c r="P361" s="80">
        <v>0</v>
      </c>
      <c r="Q361" s="219"/>
    </row>
    <row r="362" spans="1:17" ht="47.25" customHeight="1">
      <c r="A362" s="79" t="s">
        <v>825</v>
      </c>
      <c r="B362" s="222" t="s">
        <v>826</v>
      </c>
      <c r="C362" s="80">
        <f t="shared" si="148"/>
        <v>180.25</v>
      </c>
      <c r="D362" s="80">
        <v>0</v>
      </c>
      <c r="E362" s="80">
        <v>0</v>
      </c>
      <c r="F362" s="80">
        <v>0</v>
      </c>
      <c r="G362" s="80">
        <v>0</v>
      </c>
      <c r="H362" s="80">
        <v>180.25</v>
      </c>
      <c r="I362" s="80">
        <v>0</v>
      </c>
      <c r="J362" s="80">
        <f t="shared" si="149"/>
        <v>180.25</v>
      </c>
      <c r="K362" s="80">
        <v>0</v>
      </c>
      <c r="L362" s="80">
        <v>0</v>
      </c>
      <c r="M362" s="80">
        <v>0</v>
      </c>
      <c r="N362" s="80">
        <v>0</v>
      </c>
      <c r="O362" s="80">
        <v>180.25</v>
      </c>
      <c r="P362" s="80">
        <v>0</v>
      </c>
      <c r="Q362" s="219"/>
    </row>
    <row r="363" spans="1:17" ht="47.25" customHeight="1">
      <c r="A363" s="79" t="s">
        <v>827</v>
      </c>
      <c r="B363" s="222" t="s">
        <v>828</v>
      </c>
      <c r="C363" s="80">
        <f t="shared" si="148"/>
        <v>45</v>
      </c>
      <c r="D363" s="80">
        <v>0</v>
      </c>
      <c r="E363" s="80">
        <v>0</v>
      </c>
      <c r="F363" s="80">
        <v>0</v>
      </c>
      <c r="G363" s="80">
        <v>0</v>
      </c>
      <c r="H363" s="80">
        <v>45</v>
      </c>
      <c r="I363" s="80">
        <v>0</v>
      </c>
      <c r="J363" s="80">
        <f t="shared" si="149"/>
        <v>45</v>
      </c>
      <c r="K363" s="80">
        <v>0</v>
      </c>
      <c r="L363" s="80">
        <v>0</v>
      </c>
      <c r="M363" s="80">
        <v>0</v>
      </c>
      <c r="N363" s="80">
        <v>0</v>
      </c>
      <c r="O363" s="80">
        <v>45</v>
      </c>
      <c r="P363" s="80">
        <v>0</v>
      </c>
      <c r="Q363" s="219"/>
    </row>
    <row r="364" spans="1:17" ht="36" customHeight="1">
      <c r="A364" s="142" t="s">
        <v>829</v>
      </c>
      <c r="B364" s="78" t="s">
        <v>763</v>
      </c>
      <c r="C364" s="141">
        <f>C365+C366</f>
        <v>772.61173</v>
      </c>
      <c r="D364" s="141">
        <f>D365+D366</f>
        <v>0</v>
      </c>
      <c r="E364" s="141">
        <f>E365+E366</f>
        <v>87.1</v>
      </c>
      <c r="F364" s="141">
        <f>F365+F366</f>
        <v>0</v>
      </c>
      <c r="G364" s="141">
        <f>G365+G366</f>
        <v>87.1</v>
      </c>
      <c r="H364" s="141">
        <f>H365+H366</f>
        <v>685.51173</v>
      </c>
      <c r="I364" s="141">
        <f>I365+I366</f>
        <v>0</v>
      </c>
      <c r="J364" s="141">
        <f>J365+J366</f>
        <v>772.61173</v>
      </c>
      <c r="K364" s="141">
        <f>K365+K366</f>
        <v>0</v>
      </c>
      <c r="L364" s="141">
        <f>L365+L366</f>
        <v>87.1</v>
      </c>
      <c r="M364" s="141">
        <f>M365+M366</f>
        <v>0</v>
      </c>
      <c r="N364" s="141">
        <f>N365+N366</f>
        <v>87.1</v>
      </c>
      <c r="O364" s="141">
        <f>O365+O366</f>
        <v>685.51173</v>
      </c>
      <c r="P364" s="141">
        <f>P365+P366</f>
        <v>0</v>
      </c>
      <c r="Q364" s="234"/>
    </row>
    <row r="365" spans="1:17" ht="94.5" customHeight="1">
      <c r="A365" s="79" t="s">
        <v>830</v>
      </c>
      <c r="B365" s="222" t="s">
        <v>831</v>
      </c>
      <c r="C365" s="80">
        <f>G365+H365</f>
        <v>100.1</v>
      </c>
      <c r="D365" s="80">
        <v>0</v>
      </c>
      <c r="E365" s="80">
        <f>G365</f>
        <v>87.1</v>
      </c>
      <c r="F365" s="80">
        <v>0</v>
      </c>
      <c r="G365" s="80">
        <v>87.1</v>
      </c>
      <c r="H365" s="80">
        <v>13</v>
      </c>
      <c r="I365" s="80">
        <v>0</v>
      </c>
      <c r="J365" s="80">
        <f>L365+O365</f>
        <v>100.1</v>
      </c>
      <c r="K365" s="80">
        <v>0</v>
      </c>
      <c r="L365" s="80">
        <f>M365+N365</f>
        <v>87.1</v>
      </c>
      <c r="M365" s="80">
        <v>0</v>
      </c>
      <c r="N365" s="80">
        <v>87.1</v>
      </c>
      <c r="O365" s="80">
        <v>13</v>
      </c>
      <c r="P365" s="80">
        <v>0</v>
      </c>
      <c r="Q365" s="221" t="s">
        <v>832</v>
      </c>
    </row>
    <row r="366" spans="1:17" ht="126" customHeight="1">
      <c r="A366" s="79" t="s">
        <v>833</v>
      </c>
      <c r="B366" s="222" t="s">
        <v>834</v>
      </c>
      <c r="C366" s="80">
        <f>H366</f>
        <v>672.51173</v>
      </c>
      <c r="D366" s="80">
        <v>0</v>
      </c>
      <c r="E366" s="80">
        <v>0</v>
      </c>
      <c r="F366" s="80">
        <v>0</v>
      </c>
      <c r="G366" s="80">
        <v>0</v>
      </c>
      <c r="H366" s="80">
        <v>672.51173</v>
      </c>
      <c r="I366" s="80">
        <v>0</v>
      </c>
      <c r="J366" s="80">
        <f>O366</f>
        <v>672.51173</v>
      </c>
      <c r="K366" s="80">
        <v>0</v>
      </c>
      <c r="L366" s="80">
        <f>N366</f>
        <v>0</v>
      </c>
      <c r="M366" s="80">
        <v>0</v>
      </c>
      <c r="N366" s="80">
        <v>0</v>
      </c>
      <c r="O366" s="80">
        <v>672.51173</v>
      </c>
      <c r="P366" s="80">
        <v>0</v>
      </c>
      <c r="Q366" s="221" t="s">
        <v>835</v>
      </c>
    </row>
    <row r="367" spans="1:17" ht="31.5" customHeight="1">
      <c r="A367" s="142" t="s">
        <v>836</v>
      </c>
      <c r="B367" s="78" t="s">
        <v>791</v>
      </c>
      <c r="C367" s="141">
        <f>C368+C369</f>
        <v>22409.11205</v>
      </c>
      <c r="D367" s="141">
        <f>D368+D369</f>
        <v>0</v>
      </c>
      <c r="E367" s="141">
        <f>E368+E369</f>
        <v>3393.4657799999995</v>
      </c>
      <c r="F367" s="141">
        <f>F368+F369</f>
        <v>0</v>
      </c>
      <c r="G367" s="141">
        <f>G368+G369</f>
        <v>3393.4657799999995</v>
      </c>
      <c r="H367" s="141">
        <f>H368+H369</f>
        <v>15283.47179</v>
      </c>
      <c r="I367" s="141">
        <f>I368+I369</f>
        <v>3732.17448</v>
      </c>
      <c r="J367" s="141">
        <f>J368+J369</f>
        <v>22409.11205</v>
      </c>
      <c r="K367" s="141">
        <f>K368+K369</f>
        <v>0</v>
      </c>
      <c r="L367" s="141">
        <f>L368+L369</f>
        <v>3393.4657799999995</v>
      </c>
      <c r="M367" s="141">
        <f>M368+M369</f>
        <v>0</v>
      </c>
      <c r="N367" s="141">
        <f>N368+N369</f>
        <v>3393.4657799999995</v>
      </c>
      <c r="O367" s="141">
        <f>O368+O369</f>
        <v>15283.47179</v>
      </c>
      <c r="P367" s="141">
        <f>P368+P369</f>
        <v>3732.17448</v>
      </c>
      <c r="Q367" s="234"/>
    </row>
    <row r="368" spans="1:17" ht="89.25" customHeight="1">
      <c r="A368" s="79" t="s">
        <v>837</v>
      </c>
      <c r="B368" s="222" t="s">
        <v>838</v>
      </c>
      <c r="C368" s="80">
        <f>E368+H368+I368</f>
        <v>20049.41205</v>
      </c>
      <c r="D368" s="80">
        <v>0</v>
      </c>
      <c r="E368" s="80">
        <f aca="true" t="shared" si="150" ref="E368:E369">F368+G368</f>
        <v>1033.76578</v>
      </c>
      <c r="F368" s="80">
        <v>0</v>
      </c>
      <c r="G368" s="80">
        <v>1033.76578</v>
      </c>
      <c r="H368" s="80">
        <v>15283.47179</v>
      </c>
      <c r="I368" s="80">
        <v>3732.17448</v>
      </c>
      <c r="J368" s="80">
        <f>L368+O368+P368</f>
        <v>20049.41205</v>
      </c>
      <c r="K368" s="80">
        <v>0</v>
      </c>
      <c r="L368" s="80">
        <f aca="true" t="shared" si="151" ref="L368:L369">M368+N368</f>
        <v>1033.76578</v>
      </c>
      <c r="M368" s="80">
        <v>0</v>
      </c>
      <c r="N368" s="80">
        <v>1033.76578</v>
      </c>
      <c r="O368" s="80">
        <v>15283.47179</v>
      </c>
      <c r="P368" s="80">
        <v>3732.17448</v>
      </c>
      <c r="Q368" s="222" t="s">
        <v>839</v>
      </c>
    </row>
    <row r="369" spans="1:17" ht="94.5" customHeight="1">
      <c r="A369" s="79" t="s">
        <v>840</v>
      </c>
      <c r="B369" s="222" t="s">
        <v>841</v>
      </c>
      <c r="C369" s="80">
        <f>E369</f>
        <v>2359.7</v>
      </c>
      <c r="D369" s="80">
        <v>0</v>
      </c>
      <c r="E369" s="80">
        <f t="shared" si="150"/>
        <v>2359.7</v>
      </c>
      <c r="F369" s="80">
        <v>0</v>
      </c>
      <c r="G369" s="80">
        <v>2359.7</v>
      </c>
      <c r="H369" s="80">
        <v>0</v>
      </c>
      <c r="I369" s="80">
        <v>0</v>
      </c>
      <c r="J369" s="80">
        <f>L369</f>
        <v>2359.7</v>
      </c>
      <c r="K369" s="80">
        <v>0</v>
      </c>
      <c r="L369" s="80">
        <f t="shared" si="151"/>
        <v>2359.7</v>
      </c>
      <c r="M369" s="80">
        <v>0</v>
      </c>
      <c r="N369" s="80">
        <v>2359.7</v>
      </c>
      <c r="O369" s="80">
        <v>0</v>
      </c>
      <c r="P369" s="80">
        <v>0</v>
      </c>
      <c r="Q369" s="222" t="s">
        <v>842</v>
      </c>
    </row>
    <row r="370" spans="1:17" ht="63" customHeight="1">
      <c r="A370" s="142" t="s">
        <v>843</v>
      </c>
      <c r="B370" s="78" t="s">
        <v>844</v>
      </c>
      <c r="C370" s="141">
        <v>0</v>
      </c>
      <c r="D370" s="141">
        <v>0</v>
      </c>
      <c r="E370" s="141">
        <v>0</v>
      </c>
      <c r="F370" s="141">
        <v>0</v>
      </c>
      <c r="G370" s="141">
        <v>0</v>
      </c>
      <c r="H370" s="141">
        <v>0</v>
      </c>
      <c r="I370" s="141">
        <v>0</v>
      </c>
      <c r="J370" s="141">
        <v>0</v>
      </c>
      <c r="K370" s="141">
        <v>0</v>
      </c>
      <c r="L370" s="141">
        <v>0</v>
      </c>
      <c r="M370" s="141">
        <v>0</v>
      </c>
      <c r="N370" s="141">
        <v>0</v>
      </c>
      <c r="O370" s="141">
        <v>0</v>
      </c>
      <c r="P370" s="141">
        <v>0</v>
      </c>
      <c r="Q370" s="234" t="s">
        <v>163</v>
      </c>
    </row>
    <row r="371" spans="1:17" ht="78.75" customHeight="1">
      <c r="A371" s="142" t="s">
        <v>845</v>
      </c>
      <c r="B371" s="78" t="s">
        <v>846</v>
      </c>
      <c r="C371" s="141">
        <f aca="true" t="shared" si="152" ref="C371:C372">C372</f>
        <v>676.3489500000001</v>
      </c>
      <c r="D371" s="141">
        <f aca="true" t="shared" si="153" ref="D371:D372">D372</f>
        <v>0</v>
      </c>
      <c r="E371" s="141">
        <f aca="true" t="shared" si="154" ref="E371:E372">E372</f>
        <v>612.00692</v>
      </c>
      <c r="F371" s="141">
        <f aca="true" t="shared" si="155" ref="F371:F372">F372</f>
        <v>0</v>
      </c>
      <c r="G371" s="141">
        <f aca="true" t="shared" si="156" ref="G371:G372">G372</f>
        <v>612.00692</v>
      </c>
      <c r="H371" s="141">
        <f aca="true" t="shared" si="157" ref="H371:H372">H372</f>
        <v>64.34203</v>
      </c>
      <c r="I371" s="141">
        <f aca="true" t="shared" si="158" ref="I371:I372">I372</f>
        <v>0</v>
      </c>
      <c r="J371" s="141">
        <f aca="true" t="shared" si="159" ref="J371:J372">J372</f>
        <v>676.3489500000001</v>
      </c>
      <c r="K371" s="141">
        <f aca="true" t="shared" si="160" ref="K371:K372">K372</f>
        <v>0</v>
      </c>
      <c r="L371" s="141">
        <f aca="true" t="shared" si="161" ref="L371:L372">L372</f>
        <v>612.00692</v>
      </c>
      <c r="M371" s="141">
        <f aca="true" t="shared" si="162" ref="M371:M372">M372</f>
        <v>0</v>
      </c>
      <c r="N371" s="141">
        <f aca="true" t="shared" si="163" ref="N371:N372">N372</f>
        <v>612.00692</v>
      </c>
      <c r="O371" s="141">
        <f aca="true" t="shared" si="164" ref="O371:O372">O372</f>
        <v>64.34203</v>
      </c>
      <c r="P371" s="141">
        <f aca="true" t="shared" si="165" ref="P371:P372">P372</f>
        <v>0</v>
      </c>
      <c r="Q371" s="234"/>
    </row>
    <row r="372" spans="1:17" ht="94.5" customHeight="1">
      <c r="A372" s="142" t="s">
        <v>847</v>
      </c>
      <c r="B372" s="78" t="s">
        <v>848</v>
      </c>
      <c r="C372" s="141">
        <f t="shared" si="152"/>
        <v>676.3489500000001</v>
      </c>
      <c r="D372" s="141">
        <f t="shared" si="153"/>
        <v>0</v>
      </c>
      <c r="E372" s="141">
        <f t="shared" si="154"/>
        <v>612.00692</v>
      </c>
      <c r="F372" s="141">
        <f t="shared" si="155"/>
        <v>0</v>
      </c>
      <c r="G372" s="141">
        <f t="shared" si="156"/>
        <v>612.00692</v>
      </c>
      <c r="H372" s="141">
        <f t="shared" si="157"/>
        <v>64.34203</v>
      </c>
      <c r="I372" s="141">
        <f t="shared" si="158"/>
        <v>0</v>
      </c>
      <c r="J372" s="141">
        <f t="shared" si="159"/>
        <v>676.3489500000001</v>
      </c>
      <c r="K372" s="141">
        <f t="shared" si="160"/>
        <v>0</v>
      </c>
      <c r="L372" s="141">
        <f t="shared" si="161"/>
        <v>612.00692</v>
      </c>
      <c r="M372" s="141">
        <f t="shared" si="162"/>
        <v>0</v>
      </c>
      <c r="N372" s="141">
        <f t="shared" si="163"/>
        <v>612.00692</v>
      </c>
      <c r="O372" s="141">
        <f t="shared" si="164"/>
        <v>64.34203</v>
      </c>
      <c r="P372" s="141">
        <f t="shared" si="165"/>
        <v>0</v>
      </c>
      <c r="Q372" s="234"/>
    </row>
    <row r="373" spans="1:17" ht="136.5" customHeight="1">
      <c r="A373" s="79" t="s">
        <v>849</v>
      </c>
      <c r="B373" s="222" t="s">
        <v>850</v>
      </c>
      <c r="C373" s="80">
        <f>E373+H373</f>
        <v>676.3489500000001</v>
      </c>
      <c r="D373" s="80">
        <v>0</v>
      </c>
      <c r="E373" s="80">
        <f>F373+G373</f>
        <v>612.00692</v>
      </c>
      <c r="F373" s="80">
        <v>0</v>
      </c>
      <c r="G373" s="80">
        <v>612.00692</v>
      </c>
      <c r="H373" s="80">
        <v>64.34203</v>
      </c>
      <c r="I373" s="80">
        <v>0</v>
      </c>
      <c r="J373" s="80">
        <f>L373+O373</f>
        <v>676.3489500000001</v>
      </c>
      <c r="K373" s="80">
        <v>0</v>
      </c>
      <c r="L373" s="80">
        <f>M373+N373</f>
        <v>612.00692</v>
      </c>
      <c r="M373" s="80">
        <v>0</v>
      </c>
      <c r="N373" s="80">
        <v>612.00692</v>
      </c>
      <c r="O373" s="80">
        <v>64.34203</v>
      </c>
      <c r="P373" s="80">
        <v>0</v>
      </c>
      <c r="Q373" s="222" t="s">
        <v>851</v>
      </c>
    </row>
    <row r="374" spans="1:256" s="16" customFormat="1" ht="78.75" customHeight="1">
      <c r="A374" s="179" t="s">
        <v>23</v>
      </c>
      <c r="B374" s="47" t="s">
        <v>852</v>
      </c>
      <c r="C374" s="180">
        <f>C375+C376+C380+C387</f>
        <v>1440.1239699999999</v>
      </c>
      <c r="D374" s="180">
        <f>D375+D376+D380+D387</f>
        <v>0</v>
      </c>
      <c r="E374" s="180">
        <f>E375+E376+E380+E387</f>
        <v>30</v>
      </c>
      <c r="F374" s="180">
        <f>F375+F376+F380+F387</f>
        <v>0</v>
      </c>
      <c r="G374" s="180">
        <f>G375+G376+G380+G387</f>
        <v>30</v>
      </c>
      <c r="H374" s="180">
        <f>H375+H376+H380+H387</f>
        <v>1410.1239699999999</v>
      </c>
      <c r="I374" s="180">
        <f>I375+I376+I380+I387</f>
        <v>0</v>
      </c>
      <c r="J374" s="180">
        <f>J375+J376+J380+J387</f>
        <v>1430.1239699999999</v>
      </c>
      <c r="K374" s="180">
        <f>K375+K376+K380+K387</f>
        <v>0</v>
      </c>
      <c r="L374" s="180">
        <f>L375+L376+L380+L387</f>
        <v>30</v>
      </c>
      <c r="M374" s="180">
        <f>M375+M376+M380+M387</f>
        <v>0</v>
      </c>
      <c r="N374" s="180">
        <f>N375+N376+N380+N387</f>
        <v>30</v>
      </c>
      <c r="O374" s="180">
        <f>O375+O376+O380+O387</f>
        <v>1400.1239699999999</v>
      </c>
      <c r="P374" s="180">
        <f>P375+P376+P380+P387</f>
        <v>0</v>
      </c>
      <c r="Q374" s="235"/>
      <c r="IU374" s="17"/>
      <c r="IV374" s="17"/>
    </row>
    <row r="375" spans="1:256" s="54" customFormat="1" ht="78.75" customHeight="1">
      <c r="A375" s="142" t="s">
        <v>853</v>
      </c>
      <c r="B375" s="78" t="s">
        <v>854</v>
      </c>
      <c r="C375" s="141">
        <v>0</v>
      </c>
      <c r="D375" s="141">
        <v>0</v>
      </c>
      <c r="E375" s="141">
        <v>0</v>
      </c>
      <c r="F375" s="141">
        <v>0</v>
      </c>
      <c r="G375" s="141">
        <v>0</v>
      </c>
      <c r="H375" s="141">
        <v>0</v>
      </c>
      <c r="I375" s="141">
        <v>0</v>
      </c>
      <c r="J375" s="141">
        <v>0</v>
      </c>
      <c r="K375" s="141">
        <v>0</v>
      </c>
      <c r="L375" s="141">
        <v>0</v>
      </c>
      <c r="M375" s="141">
        <v>0</v>
      </c>
      <c r="N375" s="141">
        <v>0</v>
      </c>
      <c r="O375" s="141">
        <v>0</v>
      </c>
      <c r="P375" s="141">
        <v>0</v>
      </c>
      <c r="Q375" s="234"/>
      <c r="IU375" s="83"/>
      <c r="IV375" s="83"/>
    </row>
    <row r="376" spans="1:17" ht="63" customHeight="1">
      <c r="A376" s="142" t="s">
        <v>855</v>
      </c>
      <c r="B376" s="78" t="s">
        <v>856</v>
      </c>
      <c r="C376" s="141">
        <f>C377</f>
        <v>232.86134</v>
      </c>
      <c r="D376" s="141">
        <f>D377</f>
        <v>0</v>
      </c>
      <c r="E376" s="141">
        <f>E377</f>
        <v>0</v>
      </c>
      <c r="F376" s="141">
        <f>F377</f>
        <v>0</v>
      </c>
      <c r="G376" s="141">
        <f>G377</f>
        <v>0</v>
      </c>
      <c r="H376" s="141">
        <f>H377</f>
        <v>232.86134</v>
      </c>
      <c r="I376" s="141">
        <f>I377</f>
        <v>0</v>
      </c>
      <c r="J376" s="165">
        <f>J377</f>
        <v>232.86134</v>
      </c>
      <c r="K376" s="141">
        <f>K377</f>
        <v>0</v>
      </c>
      <c r="L376" s="141">
        <f>L377</f>
        <v>0</v>
      </c>
      <c r="M376" s="141">
        <f>M377</f>
        <v>0</v>
      </c>
      <c r="N376" s="141">
        <f>N377</f>
        <v>0</v>
      </c>
      <c r="O376" s="141">
        <f>O377</f>
        <v>232.86134</v>
      </c>
      <c r="P376" s="141">
        <f>P377</f>
        <v>0</v>
      </c>
      <c r="Q376" s="234"/>
    </row>
    <row r="377" spans="1:17" ht="31.5" customHeight="1">
      <c r="A377" s="142" t="s">
        <v>857</v>
      </c>
      <c r="B377" s="78" t="s">
        <v>858</v>
      </c>
      <c r="C377" s="141">
        <f>C378+C379</f>
        <v>232.86134</v>
      </c>
      <c r="D377" s="141">
        <f>D378+D379</f>
        <v>0</v>
      </c>
      <c r="E377" s="141">
        <f>E378+E379</f>
        <v>0</v>
      </c>
      <c r="F377" s="141">
        <f>F378+F379</f>
        <v>0</v>
      </c>
      <c r="G377" s="141">
        <f>G378+G379</f>
        <v>0</v>
      </c>
      <c r="H377" s="141">
        <f>H378+H379</f>
        <v>232.86134</v>
      </c>
      <c r="I377" s="141">
        <f>I378+I379</f>
        <v>0</v>
      </c>
      <c r="J377" s="165">
        <f>J378+J379</f>
        <v>232.86134</v>
      </c>
      <c r="K377" s="141">
        <f>K378+K379</f>
        <v>0</v>
      </c>
      <c r="L377" s="141">
        <f>L378+L379</f>
        <v>0</v>
      </c>
      <c r="M377" s="141">
        <f>M378+M379</f>
        <v>0</v>
      </c>
      <c r="N377" s="141">
        <f>N378+N379</f>
        <v>0</v>
      </c>
      <c r="O377" s="141">
        <f>O378+O379</f>
        <v>232.86134</v>
      </c>
      <c r="P377" s="141">
        <f>P378+P379</f>
        <v>0</v>
      </c>
      <c r="Q377" s="234"/>
    </row>
    <row r="378" spans="1:17" ht="94.5" customHeight="1">
      <c r="A378" s="79" t="s">
        <v>859</v>
      </c>
      <c r="B378" s="222" t="s">
        <v>860</v>
      </c>
      <c r="C378" s="80">
        <f aca="true" t="shared" si="166" ref="C378:C379">H378</f>
        <v>44.769</v>
      </c>
      <c r="D378" s="80">
        <v>0</v>
      </c>
      <c r="E378" s="80">
        <v>0</v>
      </c>
      <c r="F378" s="80">
        <v>0</v>
      </c>
      <c r="G378" s="80">
        <v>0</v>
      </c>
      <c r="H378" s="80">
        <v>44.769</v>
      </c>
      <c r="I378" s="80">
        <v>0</v>
      </c>
      <c r="J378" s="80">
        <f aca="true" t="shared" si="167" ref="J378:J379">O378</f>
        <v>44.769</v>
      </c>
      <c r="K378" s="80">
        <v>0</v>
      </c>
      <c r="L378" s="80">
        <v>0</v>
      </c>
      <c r="M378" s="80">
        <v>0</v>
      </c>
      <c r="N378" s="80">
        <v>0</v>
      </c>
      <c r="O378" s="80">
        <v>44.769</v>
      </c>
      <c r="P378" s="80">
        <v>0</v>
      </c>
      <c r="Q378" s="219" t="s">
        <v>861</v>
      </c>
    </row>
    <row r="379" spans="1:17" ht="31.5" customHeight="1">
      <c r="A379" s="79" t="s">
        <v>862</v>
      </c>
      <c r="B379" s="205" t="s">
        <v>863</v>
      </c>
      <c r="C379" s="76">
        <f t="shared" si="166"/>
        <v>188.09234</v>
      </c>
      <c r="D379" s="76">
        <v>0</v>
      </c>
      <c r="E379" s="76">
        <v>0</v>
      </c>
      <c r="F379" s="76">
        <v>0</v>
      </c>
      <c r="G379" s="76">
        <v>0</v>
      </c>
      <c r="H379" s="76">
        <v>188.09234</v>
      </c>
      <c r="I379" s="76">
        <v>0</v>
      </c>
      <c r="J379" s="57">
        <f t="shared" si="167"/>
        <v>188.09234</v>
      </c>
      <c r="K379" s="76">
        <v>0</v>
      </c>
      <c r="L379" s="76">
        <v>0</v>
      </c>
      <c r="M379" s="76">
        <v>0</v>
      </c>
      <c r="N379" s="76">
        <v>0</v>
      </c>
      <c r="O379" s="76">
        <v>188.09234</v>
      </c>
      <c r="P379" s="76">
        <v>0</v>
      </c>
      <c r="Q379" s="236" t="s">
        <v>864</v>
      </c>
    </row>
    <row r="380" spans="1:17" ht="47.25" customHeight="1">
      <c r="A380" s="142" t="s">
        <v>865</v>
      </c>
      <c r="B380" s="78" t="s">
        <v>866</v>
      </c>
      <c r="C380" s="141">
        <f>C381</f>
        <v>174.2</v>
      </c>
      <c r="D380" s="141">
        <f>D381</f>
        <v>0</v>
      </c>
      <c r="E380" s="141">
        <f>E381</f>
        <v>30</v>
      </c>
      <c r="F380" s="141">
        <f>F381</f>
        <v>0</v>
      </c>
      <c r="G380" s="141">
        <f>G381</f>
        <v>30</v>
      </c>
      <c r="H380" s="141">
        <f>H381</f>
        <v>144.2</v>
      </c>
      <c r="I380" s="141">
        <f>I381</f>
        <v>0</v>
      </c>
      <c r="J380" s="165">
        <f>J381</f>
        <v>164.2</v>
      </c>
      <c r="K380" s="141">
        <f>K381</f>
        <v>0</v>
      </c>
      <c r="L380" s="141">
        <f>L381</f>
        <v>30</v>
      </c>
      <c r="M380" s="141">
        <f>M381</f>
        <v>0</v>
      </c>
      <c r="N380" s="141">
        <f>N381</f>
        <v>30</v>
      </c>
      <c r="O380" s="141">
        <f>O381</f>
        <v>134.2</v>
      </c>
      <c r="P380" s="141">
        <f>P381</f>
        <v>0</v>
      </c>
      <c r="Q380" s="234"/>
    </row>
    <row r="381" spans="1:17" ht="15.75" customHeight="1">
      <c r="A381" s="142" t="s">
        <v>867</v>
      </c>
      <c r="B381" s="78" t="s">
        <v>868</v>
      </c>
      <c r="C381" s="141">
        <f>C382+C383+C384+C385+C386</f>
        <v>174.2</v>
      </c>
      <c r="D381" s="141">
        <f>D382+D383+D384+D385+D386</f>
        <v>0</v>
      </c>
      <c r="E381" s="141">
        <f>E382+E383+E384+E385+E386</f>
        <v>30</v>
      </c>
      <c r="F381" s="141">
        <f>F382+F383+F384+F385+F386</f>
        <v>0</v>
      </c>
      <c r="G381" s="141">
        <f>G382+G383+G384+G385+G386</f>
        <v>30</v>
      </c>
      <c r="H381" s="141">
        <f>H382+H383+H384+H385+H386</f>
        <v>144.2</v>
      </c>
      <c r="I381" s="141">
        <f>I382+I383+I384+I385+I386</f>
        <v>0</v>
      </c>
      <c r="J381" s="165">
        <f>J382+J383+J384+J385+J386</f>
        <v>164.2</v>
      </c>
      <c r="K381" s="141">
        <f>K382+K383+K384+K385+K386</f>
        <v>0</v>
      </c>
      <c r="L381" s="141">
        <f>L382+L383+L384+L385+L386</f>
        <v>30</v>
      </c>
      <c r="M381" s="141">
        <f>M382+M383+M384+M385+M386</f>
        <v>0</v>
      </c>
      <c r="N381" s="141">
        <f>N382+N383+N384+N385+N386</f>
        <v>30</v>
      </c>
      <c r="O381" s="141">
        <f>O382+O383+O384+O385+O386</f>
        <v>134.2</v>
      </c>
      <c r="P381" s="141">
        <f>P382+P383+P384+P385+P386</f>
        <v>0</v>
      </c>
      <c r="Q381" s="234"/>
    </row>
    <row r="382" spans="1:17" ht="141.75" customHeight="1">
      <c r="A382" s="79" t="s">
        <v>869</v>
      </c>
      <c r="B382" s="222" t="s">
        <v>870</v>
      </c>
      <c r="C382" s="80">
        <f>H382</f>
        <v>29.2</v>
      </c>
      <c r="D382" s="80">
        <v>0</v>
      </c>
      <c r="E382" s="80">
        <v>0</v>
      </c>
      <c r="F382" s="80">
        <v>0</v>
      </c>
      <c r="G382" s="80">
        <v>0</v>
      </c>
      <c r="H382" s="80">
        <v>29.2</v>
      </c>
      <c r="I382" s="80">
        <v>0</v>
      </c>
      <c r="J382" s="80">
        <f aca="true" t="shared" si="168" ref="J382:J383">O382</f>
        <v>29.2</v>
      </c>
      <c r="K382" s="80">
        <v>0</v>
      </c>
      <c r="L382" s="80">
        <v>0</v>
      </c>
      <c r="M382" s="80">
        <v>0</v>
      </c>
      <c r="N382" s="80">
        <v>0</v>
      </c>
      <c r="O382" s="80">
        <v>29.2</v>
      </c>
      <c r="P382" s="80">
        <v>0</v>
      </c>
      <c r="Q382" s="219" t="s">
        <v>871</v>
      </c>
    </row>
    <row r="383" spans="1:17" ht="85.5" customHeight="1">
      <c r="A383" s="79" t="s">
        <v>872</v>
      </c>
      <c r="B383" s="222" t="s">
        <v>873</v>
      </c>
      <c r="C383" s="80">
        <v>10</v>
      </c>
      <c r="D383" s="80">
        <v>0</v>
      </c>
      <c r="E383" s="80">
        <v>0</v>
      </c>
      <c r="F383" s="80">
        <v>0</v>
      </c>
      <c r="G383" s="80">
        <v>0</v>
      </c>
      <c r="H383" s="80">
        <v>10</v>
      </c>
      <c r="I383" s="80">
        <v>0</v>
      </c>
      <c r="J383" s="80">
        <f t="shared" si="168"/>
        <v>0</v>
      </c>
      <c r="K383" s="80">
        <v>0</v>
      </c>
      <c r="L383" s="80">
        <v>0</v>
      </c>
      <c r="M383" s="80">
        <v>0</v>
      </c>
      <c r="N383" s="80">
        <v>0</v>
      </c>
      <c r="O383" s="80">
        <v>0</v>
      </c>
      <c r="P383" s="80">
        <v>0</v>
      </c>
      <c r="Q383" s="219" t="s">
        <v>874</v>
      </c>
    </row>
    <row r="384" spans="1:17" ht="47.25" customHeight="1">
      <c r="A384" s="79" t="s">
        <v>875</v>
      </c>
      <c r="B384" s="222" t="s">
        <v>876</v>
      </c>
      <c r="C384" s="80">
        <f>G384</f>
        <v>30</v>
      </c>
      <c r="D384" s="80">
        <v>0</v>
      </c>
      <c r="E384" s="80">
        <f>G384</f>
        <v>30</v>
      </c>
      <c r="F384" s="80">
        <v>0</v>
      </c>
      <c r="G384" s="80">
        <v>30</v>
      </c>
      <c r="H384" s="80">
        <v>0</v>
      </c>
      <c r="I384" s="80">
        <v>0</v>
      </c>
      <c r="J384" s="80">
        <f>L384</f>
        <v>30</v>
      </c>
      <c r="K384" s="80">
        <v>0</v>
      </c>
      <c r="L384" s="80">
        <f>N384</f>
        <v>30</v>
      </c>
      <c r="M384" s="80">
        <v>0</v>
      </c>
      <c r="N384" s="80">
        <v>30</v>
      </c>
      <c r="O384" s="80">
        <v>0</v>
      </c>
      <c r="P384" s="80">
        <v>0</v>
      </c>
      <c r="Q384" s="219" t="s">
        <v>163</v>
      </c>
    </row>
    <row r="385" spans="1:17" ht="47.25" customHeight="1">
      <c r="A385" s="79" t="s">
        <v>877</v>
      </c>
      <c r="B385" s="222" t="s">
        <v>878</v>
      </c>
      <c r="C385" s="80">
        <v>30</v>
      </c>
      <c r="D385" s="80">
        <v>0</v>
      </c>
      <c r="E385" s="80">
        <v>0</v>
      </c>
      <c r="F385" s="80">
        <v>0</v>
      </c>
      <c r="G385" s="80">
        <v>0</v>
      </c>
      <c r="H385" s="80">
        <v>30</v>
      </c>
      <c r="I385" s="80">
        <v>0</v>
      </c>
      <c r="J385" s="80">
        <v>30</v>
      </c>
      <c r="K385" s="80">
        <v>0</v>
      </c>
      <c r="L385" s="80">
        <v>0</v>
      </c>
      <c r="M385" s="80">
        <v>0</v>
      </c>
      <c r="N385" s="80">
        <v>0</v>
      </c>
      <c r="O385" s="80">
        <v>30</v>
      </c>
      <c r="P385" s="80">
        <v>0</v>
      </c>
      <c r="Q385" s="219" t="s">
        <v>879</v>
      </c>
    </row>
    <row r="386" spans="1:17" ht="64.5" customHeight="1">
      <c r="A386" s="79" t="s">
        <v>880</v>
      </c>
      <c r="B386" s="222" t="s">
        <v>881</v>
      </c>
      <c r="C386" s="80">
        <v>75</v>
      </c>
      <c r="D386" s="80">
        <v>0</v>
      </c>
      <c r="E386" s="80">
        <v>0</v>
      </c>
      <c r="F386" s="80">
        <v>0</v>
      </c>
      <c r="G386" s="80">
        <v>0</v>
      </c>
      <c r="H386" s="80">
        <v>75</v>
      </c>
      <c r="I386" s="80">
        <v>0</v>
      </c>
      <c r="J386" s="80">
        <v>75</v>
      </c>
      <c r="K386" s="80">
        <v>0</v>
      </c>
      <c r="L386" s="80">
        <v>0</v>
      </c>
      <c r="M386" s="80">
        <v>0</v>
      </c>
      <c r="N386" s="80">
        <v>0</v>
      </c>
      <c r="O386" s="80">
        <v>75</v>
      </c>
      <c r="P386" s="80">
        <v>0</v>
      </c>
      <c r="Q386" s="219" t="s">
        <v>163</v>
      </c>
    </row>
    <row r="387" spans="1:17" ht="63" customHeight="1">
      <c r="A387" s="142" t="s">
        <v>882</v>
      </c>
      <c r="B387" s="78" t="s">
        <v>883</v>
      </c>
      <c r="C387" s="141">
        <f>C388</f>
        <v>1033.06263</v>
      </c>
      <c r="D387" s="141">
        <f>D388</f>
        <v>0</v>
      </c>
      <c r="E387" s="141">
        <f>E388</f>
        <v>0</v>
      </c>
      <c r="F387" s="141">
        <f>F388</f>
        <v>0</v>
      </c>
      <c r="G387" s="141">
        <f>G388</f>
        <v>0</v>
      </c>
      <c r="H387" s="141">
        <f>H388</f>
        <v>1033.06263</v>
      </c>
      <c r="I387" s="141">
        <f>I388</f>
        <v>0</v>
      </c>
      <c r="J387" s="165">
        <f>J388</f>
        <v>1033.06263</v>
      </c>
      <c r="K387" s="141">
        <f>K388</f>
        <v>0</v>
      </c>
      <c r="L387" s="141">
        <f>L388</f>
        <v>0</v>
      </c>
      <c r="M387" s="141">
        <f>M388</f>
        <v>0</v>
      </c>
      <c r="N387" s="141">
        <f>N388</f>
        <v>0</v>
      </c>
      <c r="O387" s="141">
        <f>O388</f>
        <v>1033.06263</v>
      </c>
      <c r="P387" s="141">
        <f>P388</f>
        <v>0</v>
      </c>
      <c r="Q387" s="234"/>
    </row>
    <row r="388" spans="1:17" ht="31.5" customHeight="1">
      <c r="A388" s="142" t="s">
        <v>884</v>
      </c>
      <c r="B388" s="78" t="s">
        <v>885</v>
      </c>
      <c r="C388" s="141">
        <f>SUM(C389:C394)</f>
        <v>1033.06263</v>
      </c>
      <c r="D388" s="141">
        <f>SUM(D389:D394)</f>
        <v>0</v>
      </c>
      <c r="E388" s="141">
        <f>SUM(E389:E394)</f>
        <v>0</v>
      </c>
      <c r="F388" s="141">
        <f>SUM(F389:F394)</f>
        <v>0</v>
      </c>
      <c r="G388" s="141">
        <f>SUM(G389:G394)</f>
        <v>0</v>
      </c>
      <c r="H388" s="141">
        <f>SUM(H389:H394)</f>
        <v>1033.06263</v>
      </c>
      <c r="I388" s="141">
        <f>SUM(I389:I394)</f>
        <v>0</v>
      </c>
      <c r="J388" s="165">
        <f>SUM(J389:J394)</f>
        <v>1033.06263</v>
      </c>
      <c r="K388" s="141">
        <f>SUM(K389:K394)</f>
        <v>0</v>
      </c>
      <c r="L388" s="141">
        <f>SUM(L389:L394)</f>
        <v>0</v>
      </c>
      <c r="M388" s="141">
        <f>SUM(M389:M394)</f>
        <v>0</v>
      </c>
      <c r="N388" s="141">
        <f>SUM(N389:N394)</f>
        <v>0</v>
      </c>
      <c r="O388" s="141">
        <f>SUM(O389:O394)</f>
        <v>1033.06263</v>
      </c>
      <c r="P388" s="141">
        <f>SUM(P389:P394)</f>
        <v>0</v>
      </c>
      <c r="Q388" s="234"/>
    </row>
    <row r="389" spans="1:17" ht="141.75" customHeight="1">
      <c r="A389" s="79" t="s">
        <v>886</v>
      </c>
      <c r="B389" s="222" t="s">
        <v>887</v>
      </c>
      <c r="C389" s="80">
        <f>H389</f>
        <v>135.50981</v>
      </c>
      <c r="D389" s="80">
        <v>0</v>
      </c>
      <c r="E389" s="80">
        <v>0</v>
      </c>
      <c r="F389" s="80">
        <v>0</v>
      </c>
      <c r="G389" s="80">
        <v>0</v>
      </c>
      <c r="H389" s="80">
        <v>135.50981</v>
      </c>
      <c r="I389" s="80">
        <v>0</v>
      </c>
      <c r="J389" s="80">
        <f>O389</f>
        <v>135.50981</v>
      </c>
      <c r="K389" s="80">
        <v>0</v>
      </c>
      <c r="L389" s="80">
        <v>0</v>
      </c>
      <c r="M389" s="80">
        <v>0</v>
      </c>
      <c r="N389" s="80">
        <v>0</v>
      </c>
      <c r="O389" s="80">
        <v>135.50981</v>
      </c>
      <c r="P389" s="80">
        <v>0</v>
      </c>
      <c r="Q389" s="219" t="s">
        <v>888</v>
      </c>
    </row>
    <row r="390" spans="1:17" ht="126" customHeight="1">
      <c r="A390" s="79" t="s">
        <v>889</v>
      </c>
      <c r="B390" s="222" t="s">
        <v>890</v>
      </c>
      <c r="C390" s="80">
        <v>0</v>
      </c>
      <c r="D390" s="80">
        <v>0</v>
      </c>
      <c r="E390" s="80">
        <v>0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219" t="s">
        <v>163</v>
      </c>
    </row>
    <row r="391" spans="1:17" ht="63" customHeight="1">
      <c r="A391" s="79" t="s">
        <v>891</v>
      </c>
      <c r="B391" s="222" t="s">
        <v>892</v>
      </c>
      <c r="C391" s="80">
        <f aca="true" t="shared" si="169" ref="C391:C394">H391</f>
        <v>177.17073</v>
      </c>
      <c r="D391" s="80">
        <v>0</v>
      </c>
      <c r="E391" s="80">
        <v>0</v>
      </c>
      <c r="F391" s="80">
        <v>0</v>
      </c>
      <c r="G391" s="80">
        <v>0</v>
      </c>
      <c r="H391" s="80">
        <v>177.17073</v>
      </c>
      <c r="I391" s="80">
        <v>0</v>
      </c>
      <c r="J391" s="80">
        <f aca="true" t="shared" si="170" ref="J391:J394">O391</f>
        <v>177.17073</v>
      </c>
      <c r="K391" s="80">
        <v>0</v>
      </c>
      <c r="L391" s="80">
        <v>0</v>
      </c>
      <c r="M391" s="80">
        <v>0</v>
      </c>
      <c r="N391" s="80">
        <v>0</v>
      </c>
      <c r="O391" s="80">
        <v>177.17073</v>
      </c>
      <c r="P391" s="80">
        <v>0</v>
      </c>
      <c r="Q391" s="219" t="s">
        <v>892</v>
      </c>
    </row>
    <row r="392" spans="1:17" ht="94.5" customHeight="1">
      <c r="A392" s="79" t="s">
        <v>893</v>
      </c>
      <c r="B392" s="222" t="s">
        <v>894</v>
      </c>
      <c r="C392" s="80">
        <f t="shared" si="169"/>
        <v>88.36005</v>
      </c>
      <c r="D392" s="80">
        <v>0</v>
      </c>
      <c r="E392" s="80">
        <v>0</v>
      </c>
      <c r="F392" s="80">
        <v>0</v>
      </c>
      <c r="G392" s="80">
        <v>0</v>
      </c>
      <c r="H392" s="80">
        <v>88.36005</v>
      </c>
      <c r="I392" s="80">
        <v>0</v>
      </c>
      <c r="J392" s="80">
        <f t="shared" si="170"/>
        <v>88.36005</v>
      </c>
      <c r="K392" s="80">
        <v>0</v>
      </c>
      <c r="L392" s="80">
        <v>0</v>
      </c>
      <c r="M392" s="80">
        <v>0</v>
      </c>
      <c r="N392" s="80">
        <v>0</v>
      </c>
      <c r="O392" s="80">
        <v>88.36005</v>
      </c>
      <c r="P392" s="80">
        <v>0</v>
      </c>
      <c r="Q392" s="219" t="s">
        <v>895</v>
      </c>
    </row>
    <row r="393" spans="1:17" ht="78.75" customHeight="1">
      <c r="A393" s="79" t="s">
        <v>896</v>
      </c>
      <c r="B393" s="222" t="s">
        <v>897</v>
      </c>
      <c r="C393" s="80">
        <f t="shared" si="169"/>
        <v>292.58229</v>
      </c>
      <c r="D393" s="80">
        <v>0</v>
      </c>
      <c r="E393" s="80">
        <v>0</v>
      </c>
      <c r="F393" s="80">
        <v>0</v>
      </c>
      <c r="G393" s="80">
        <v>0</v>
      </c>
      <c r="H393" s="80">
        <v>292.58229</v>
      </c>
      <c r="I393" s="80">
        <v>0</v>
      </c>
      <c r="J393" s="80">
        <f t="shared" si="170"/>
        <v>292.58229</v>
      </c>
      <c r="K393" s="80">
        <v>0</v>
      </c>
      <c r="L393" s="80">
        <v>0</v>
      </c>
      <c r="M393" s="80">
        <v>0</v>
      </c>
      <c r="N393" s="80">
        <v>0</v>
      </c>
      <c r="O393" s="80">
        <v>292.58229</v>
      </c>
      <c r="P393" s="80">
        <v>0</v>
      </c>
      <c r="Q393" s="219" t="s">
        <v>898</v>
      </c>
    </row>
    <row r="394" spans="1:17" ht="94.5" customHeight="1">
      <c r="A394" s="79" t="s">
        <v>899</v>
      </c>
      <c r="B394" s="222" t="s">
        <v>900</v>
      </c>
      <c r="C394" s="80">
        <f t="shared" si="169"/>
        <v>339.43975</v>
      </c>
      <c r="D394" s="80">
        <v>0</v>
      </c>
      <c r="E394" s="80">
        <v>0</v>
      </c>
      <c r="F394" s="80">
        <v>0</v>
      </c>
      <c r="G394" s="80">
        <v>0</v>
      </c>
      <c r="H394" s="80">
        <v>339.43975</v>
      </c>
      <c r="I394" s="80">
        <v>0</v>
      </c>
      <c r="J394" s="80">
        <f t="shared" si="170"/>
        <v>339.43975</v>
      </c>
      <c r="K394" s="80">
        <v>0</v>
      </c>
      <c r="L394" s="80">
        <v>0</v>
      </c>
      <c r="M394" s="80">
        <v>0</v>
      </c>
      <c r="N394" s="80">
        <v>0</v>
      </c>
      <c r="O394" s="80">
        <v>339.43975</v>
      </c>
      <c r="P394" s="80">
        <v>0</v>
      </c>
      <c r="Q394" s="219" t="s">
        <v>901</v>
      </c>
    </row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8">
    <mergeCell ref="P1:Q1"/>
    <mergeCell ref="P2:Q2"/>
    <mergeCell ref="P3:Q3"/>
    <mergeCell ref="A5:Q5"/>
    <mergeCell ref="A7:A11"/>
    <mergeCell ref="B7:B11"/>
    <mergeCell ref="C7:C11"/>
    <mergeCell ref="D7:I7"/>
    <mergeCell ref="J7:P7"/>
    <mergeCell ref="Q7:Q11"/>
    <mergeCell ref="D8:D11"/>
    <mergeCell ref="E8:H8"/>
    <mergeCell ref="I8:I11"/>
    <mergeCell ref="J8:J11"/>
    <mergeCell ref="K8:K11"/>
    <mergeCell ref="L8:O8"/>
    <mergeCell ref="P8:P11"/>
    <mergeCell ref="E9:G9"/>
    <mergeCell ref="H9:H11"/>
    <mergeCell ref="L9:N9"/>
    <mergeCell ref="O9:O11"/>
    <mergeCell ref="E10:E11"/>
    <mergeCell ref="F10:G10"/>
    <mergeCell ref="L10:L11"/>
    <mergeCell ref="M10:N10"/>
    <mergeCell ref="Q190:Q192"/>
    <mergeCell ref="Q328:Q330"/>
    <mergeCell ref="Q349:Q354"/>
  </mergeCells>
  <printOptions/>
  <pageMargins left="0.27569444444444446" right="0.19652777777777777" top="0.27569444444444446" bottom="0.19652777777777777" header="0.5118055555555555" footer="0.5118055555555555"/>
  <pageSetup horizontalDpi="300" verticalDpi="300" orientation="landscape" paperSize="9" scale="33"/>
  <rowBreaks count="3" manualBreakCount="3">
    <brk id="339" max="255" man="1"/>
    <brk id="368" max="255" man="1"/>
    <brk id="3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0"/>
  <sheetViews>
    <sheetView view="pageBreakPreview" zoomScaleNormal="50" zoomScaleSheetLayoutView="100" workbookViewId="0" topLeftCell="A1">
      <selection activeCell="L229" sqref="L229"/>
    </sheetView>
  </sheetViews>
  <sheetFormatPr defaultColWidth="9.140625" defaultRowHeight="15"/>
  <cols>
    <col min="1" max="1" width="4.28125" style="0" customWidth="1"/>
    <col min="2" max="2" width="24.28125" style="0" customWidth="1"/>
    <col min="3" max="3" width="7.8515625" style="0" customWidth="1"/>
    <col min="4" max="4" width="42.8515625" style="0" customWidth="1"/>
    <col min="5" max="5" width="10.57421875" style="0" customWidth="1"/>
    <col min="6" max="6" width="9.140625" style="0" customWidth="1"/>
    <col min="7" max="7" width="10.7109375" style="0" customWidth="1"/>
    <col min="8" max="8" width="13.140625" style="0" customWidth="1"/>
    <col min="9" max="9" width="14.8515625" style="0" customWidth="1"/>
    <col min="10" max="10" width="15.8515625" style="0" customWidth="1"/>
    <col min="11" max="11" width="12.421875" style="0" customWidth="1"/>
    <col min="12" max="12" width="21.8515625" style="0" customWidth="1"/>
  </cols>
  <sheetData>
    <row r="1" spans="1:12" ht="37.5" customHeight="1">
      <c r="A1" s="237" t="s">
        <v>902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6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238" t="s">
        <v>4</v>
      </c>
      <c r="B3" s="238" t="s">
        <v>903</v>
      </c>
      <c r="C3" s="238" t="s">
        <v>904</v>
      </c>
      <c r="D3" s="238" t="s">
        <v>905</v>
      </c>
      <c r="E3" s="238"/>
      <c r="F3" s="238"/>
      <c r="G3" s="238"/>
      <c r="H3" s="238"/>
      <c r="I3" s="238" t="s">
        <v>906</v>
      </c>
      <c r="J3" s="238"/>
      <c r="K3" s="238"/>
      <c r="L3" s="238" t="s">
        <v>907</v>
      </c>
    </row>
    <row r="4" spans="1:12" ht="15" customHeight="1">
      <c r="A4" s="238"/>
      <c r="B4" s="238"/>
      <c r="C4" s="238"/>
      <c r="D4" s="238" t="s">
        <v>908</v>
      </c>
      <c r="E4" s="238" t="s">
        <v>909</v>
      </c>
      <c r="F4" s="238" t="s">
        <v>910</v>
      </c>
      <c r="G4" s="238" t="s">
        <v>911</v>
      </c>
      <c r="H4" s="238" t="s">
        <v>912</v>
      </c>
      <c r="I4" s="238"/>
      <c r="J4" s="238"/>
      <c r="K4" s="238"/>
      <c r="L4" s="238"/>
    </row>
    <row r="5" spans="1:12" ht="33.75" customHeight="1">
      <c r="A5" s="238"/>
      <c r="B5" s="238"/>
      <c r="C5" s="238"/>
      <c r="D5" s="238"/>
      <c r="E5" s="238"/>
      <c r="F5" s="238"/>
      <c r="G5" s="238"/>
      <c r="H5" s="238"/>
      <c r="I5" s="238" t="s">
        <v>910</v>
      </c>
      <c r="J5" s="238" t="s">
        <v>911</v>
      </c>
      <c r="K5" s="238" t="s">
        <v>912</v>
      </c>
      <c r="L5" s="238"/>
    </row>
    <row r="6" spans="1:12" ht="15.75">
      <c r="A6" s="238">
        <v>1</v>
      </c>
      <c r="B6" s="238">
        <v>2</v>
      </c>
      <c r="C6" s="238">
        <v>3</v>
      </c>
      <c r="D6" s="238">
        <v>4</v>
      </c>
      <c r="E6" s="238">
        <v>5</v>
      </c>
      <c r="F6" s="238">
        <v>6</v>
      </c>
      <c r="G6" s="238">
        <v>7</v>
      </c>
      <c r="H6" s="238">
        <v>8</v>
      </c>
      <c r="I6" s="238">
        <v>9</v>
      </c>
      <c r="J6" s="238">
        <v>10</v>
      </c>
      <c r="K6" s="238">
        <v>11</v>
      </c>
      <c r="L6" s="238">
        <v>12</v>
      </c>
    </row>
    <row r="7" spans="1:12" ht="15" customHeight="1">
      <c r="A7" s="239" t="s">
        <v>913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ht="41.25" customHeight="1">
      <c r="A8" s="240">
        <v>1</v>
      </c>
      <c r="B8" s="240" t="s">
        <v>27</v>
      </c>
      <c r="C8" s="241" t="s">
        <v>914</v>
      </c>
      <c r="D8" s="242" t="s">
        <v>915</v>
      </c>
      <c r="E8" s="240" t="s">
        <v>916</v>
      </c>
      <c r="F8" s="240">
        <v>7</v>
      </c>
      <c r="G8" s="240">
        <v>7</v>
      </c>
      <c r="H8" s="240">
        <v>0</v>
      </c>
      <c r="I8" s="243">
        <v>22617.51817</v>
      </c>
      <c r="J8" s="243">
        <v>22368.10164</v>
      </c>
      <c r="K8" s="244">
        <f aca="true" t="shared" si="0" ref="K8:K13">J8-I8</f>
        <v>-249.4165299999986</v>
      </c>
      <c r="L8" s="240" t="s">
        <v>917</v>
      </c>
    </row>
    <row r="9" spans="1:12" ht="36.75" customHeight="1">
      <c r="A9" s="240"/>
      <c r="B9" s="240"/>
      <c r="C9" s="241"/>
      <c r="D9" s="242" t="s">
        <v>918</v>
      </c>
      <c r="E9" s="240" t="s">
        <v>916</v>
      </c>
      <c r="F9" s="240">
        <v>10</v>
      </c>
      <c r="G9" s="240">
        <v>10</v>
      </c>
      <c r="H9" s="240">
        <v>0</v>
      </c>
      <c r="I9" s="243"/>
      <c r="J9" s="243"/>
      <c r="K9" s="244">
        <f t="shared" si="0"/>
        <v>0</v>
      </c>
      <c r="L9" s="240"/>
    </row>
    <row r="10" spans="1:12" ht="84" customHeight="1">
      <c r="A10" s="240"/>
      <c r="B10" s="240"/>
      <c r="C10" s="241"/>
      <c r="D10" s="242" t="s">
        <v>919</v>
      </c>
      <c r="E10" s="240" t="s">
        <v>920</v>
      </c>
      <c r="F10" s="240">
        <v>33</v>
      </c>
      <c r="G10" s="240">
        <v>33</v>
      </c>
      <c r="H10" s="241" t="s">
        <v>921</v>
      </c>
      <c r="I10" s="243"/>
      <c r="J10" s="243"/>
      <c r="K10" s="244">
        <f t="shared" si="0"/>
        <v>0</v>
      </c>
      <c r="L10" s="240"/>
    </row>
    <row r="11" spans="1:12" ht="96" customHeight="1">
      <c r="A11" s="240"/>
      <c r="B11" s="240"/>
      <c r="C11" s="241"/>
      <c r="D11" s="242" t="s">
        <v>922</v>
      </c>
      <c r="E11" s="240" t="s">
        <v>920</v>
      </c>
      <c r="F11" s="240">
        <v>5</v>
      </c>
      <c r="G11" s="240">
        <v>5</v>
      </c>
      <c r="H11" s="241" t="s">
        <v>921</v>
      </c>
      <c r="I11" s="243"/>
      <c r="J11" s="243"/>
      <c r="K11" s="244">
        <f t="shared" si="0"/>
        <v>0</v>
      </c>
      <c r="L11" s="240"/>
    </row>
    <row r="12" spans="1:12" ht="39" customHeight="1">
      <c r="A12" s="240"/>
      <c r="B12" s="240"/>
      <c r="C12" s="241"/>
      <c r="D12" s="242" t="s">
        <v>923</v>
      </c>
      <c r="E12" s="240" t="s">
        <v>920</v>
      </c>
      <c r="F12" s="240">
        <v>0</v>
      </c>
      <c r="G12" s="240">
        <v>0</v>
      </c>
      <c r="H12" s="241" t="s">
        <v>921</v>
      </c>
      <c r="I12" s="243"/>
      <c r="J12" s="243"/>
      <c r="K12" s="244">
        <f t="shared" si="0"/>
        <v>0</v>
      </c>
      <c r="L12" s="240"/>
    </row>
    <row r="13" spans="1:12" ht="36" customHeight="1">
      <c r="A13" s="240"/>
      <c r="B13" s="240"/>
      <c r="C13" s="241"/>
      <c r="D13" s="242" t="s">
        <v>924</v>
      </c>
      <c r="E13" s="240" t="s">
        <v>920</v>
      </c>
      <c r="F13" s="240">
        <v>0</v>
      </c>
      <c r="G13" s="240">
        <v>0</v>
      </c>
      <c r="H13" s="241" t="s">
        <v>921</v>
      </c>
      <c r="I13" s="243"/>
      <c r="J13" s="243"/>
      <c r="K13" s="244">
        <f t="shared" si="0"/>
        <v>0</v>
      </c>
      <c r="L13" s="240"/>
    </row>
    <row r="14" spans="1:12" ht="25.5" customHeight="1">
      <c r="A14" s="240"/>
      <c r="B14" s="240"/>
      <c r="C14" s="241"/>
      <c r="D14" s="242"/>
      <c r="E14" s="240"/>
      <c r="F14" s="240"/>
      <c r="G14" s="240"/>
      <c r="H14" s="241"/>
      <c r="I14" s="243"/>
      <c r="J14" s="243"/>
      <c r="K14" s="245">
        <f>J8/I8</f>
        <v>0.9889724182766071</v>
      </c>
      <c r="L14" s="240"/>
    </row>
    <row r="15" spans="1:12" ht="60.75" customHeight="1">
      <c r="A15" s="240">
        <v>2</v>
      </c>
      <c r="B15" s="240" t="s">
        <v>49</v>
      </c>
      <c r="C15" s="241" t="s">
        <v>914</v>
      </c>
      <c r="D15" s="240" t="s">
        <v>925</v>
      </c>
      <c r="E15" s="240" t="s">
        <v>926</v>
      </c>
      <c r="F15" s="240">
        <v>100</v>
      </c>
      <c r="G15" s="240">
        <v>100</v>
      </c>
      <c r="H15" s="240">
        <v>0</v>
      </c>
      <c r="I15" s="243">
        <v>64987.87002</v>
      </c>
      <c r="J15" s="243">
        <v>64881.6385</v>
      </c>
      <c r="K15" s="244">
        <f>J15-I15</f>
        <v>-106.23152000000118</v>
      </c>
      <c r="L15" s="240" t="s">
        <v>917</v>
      </c>
    </row>
    <row r="16" spans="1:12" ht="57" customHeight="1">
      <c r="A16" s="240"/>
      <c r="B16" s="240"/>
      <c r="C16" s="241"/>
      <c r="D16" s="240"/>
      <c r="E16" s="240"/>
      <c r="F16" s="240"/>
      <c r="G16" s="240"/>
      <c r="H16" s="240"/>
      <c r="I16" s="243"/>
      <c r="J16" s="243"/>
      <c r="K16" s="245">
        <f>J15/I15</f>
        <v>0.9983653638753308</v>
      </c>
      <c r="L16" s="240"/>
    </row>
    <row r="17" spans="1:12" ht="15.75" customHeight="1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</row>
    <row r="18" spans="1:12" ht="15.75" customHeight="1">
      <c r="A18" s="247" t="s">
        <v>57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</row>
    <row r="19" spans="1:12" ht="89.25" customHeight="1">
      <c r="A19" s="246">
        <v>1</v>
      </c>
      <c r="B19" s="248" t="s">
        <v>927</v>
      </c>
      <c r="C19" s="246">
        <v>2023</v>
      </c>
      <c r="D19" s="249" t="s">
        <v>928</v>
      </c>
      <c r="E19" s="250" t="s">
        <v>929</v>
      </c>
      <c r="F19" s="250">
        <v>19</v>
      </c>
      <c r="G19" s="246">
        <v>15</v>
      </c>
      <c r="H19" s="246">
        <v>-4</v>
      </c>
      <c r="I19" s="246" t="s">
        <v>163</v>
      </c>
      <c r="J19" s="246" t="s">
        <v>163</v>
      </c>
      <c r="K19" s="246" t="s">
        <v>163</v>
      </c>
      <c r="L19" s="251" t="s">
        <v>917</v>
      </c>
    </row>
    <row r="20" spans="1:12" ht="45.75" customHeight="1">
      <c r="A20" s="246"/>
      <c r="B20" s="249" t="s">
        <v>930</v>
      </c>
      <c r="C20" s="246"/>
      <c r="D20" s="249" t="s">
        <v>931</v>
      </c>
      <c r="E20" s="250" t="s">
        <v>926</v>
      </c>
      <c r="F20" s="250">
        <v>1.5</v>
      </c>
      <c r="G20" s="250">
        <v>7</v>
      </c>
      <c r="H20" s="252" t="s">
        <v>932</v>
      </c>
      <c r="I20" s="246" t="s">
        <v>163</v>
      </c>
      <c r="J20" s="246" t="s">
        <v>163</v>
      </c>
      <c r="K20" s="246" t="s">
        <v>163</v>
      </c>
      <c r="L20" s="251"/>
    </row>
    <row r="21" spans="1:12" ht="50.25">
      <c r="A21" s="246"/>
      <c r="B21" s="246"/>
      <c r="C21" s="246"/>
      <c r="D21" s="249" t="s">
        <v>933</v>
      </c>
      <c r="E21" s="250" t="s">
        <v>916</v>
      </c>
      <c r="F21" s="250">
        <v>1</v>
      </c>
      <c r="G21" s="250">
        <v>1</v>
      </c>
      <c r="H21" s="246" t="s">
        <v>163</v>
      </c>
      <c r="I21" s="246" t="s">
        <v>163</v>
      </c>
      <c r="J21" s="246" t="s">
        <v>163</v>
      </c>
      <c r="K21" s="246" t="s">
        <v>163</v>
      </c>
      <c r="L21" s="251"/>
    </row>
    <row r="22" spans="1:12" ht="38.25">
      <c r="A22" s="246"/>
      <c r="B22" s="246"/>
      <c r="C22" s="246"/>
      <c r="D22" s="249" t="s">
        <v>934</v>
      </c>
      <c r="E22" s="250" t="s">
        <v>929</v>
      </c>
      <c r="F22" s="250">
        <v>85</v>
      </c>
      <c r="G22" s="246">
        <v>87</v>
      </c>
      <c r="H22" s="252" t="s">
        <v>935</v>
      </c>
      <c r="I22" s="246" t="s">
        <v>163</v>
      </c>
      <c r="J22" s="246" t="s">
        <v>163</v>
      </c>
      <c r="K22" s="246" t="s">
        <v>163</v>
      </c>
      <c r="L22" s="251"/>
    </row>
    <row r="23" spans="1:12" ht="38.25">
      <c r="A23" s="246"/>
      <c r="B23" s="246"/>
      <c r="C23" s="246"/>
      <c r="D23" s="249" t="s">
        <v>936</v>
      </c>
      <c r="E23" s="250" t="s">
        <v>929</v>
      </c>
      <c r="F23" s="250">
        <v>4</v>
      </c>
      <c r="G23" s="246">
        <v>4</v>
      </c>
      <c r="H23" s="252" t="s">
        <v>937</v>
      </c>
      <c r="I23" s="246" t="s">
        <v>163</v>
      </c>
      <c r="J23" s="246" t="s">
        <v>163</v>
      </c>
      <c r="K23" s="246" t="s">
        <v>163</v>
      </c>
      <c r="L23" s="251"/>
    </row>
    <row r="24" spans="1:12" ht="38.25">
      <c r="A24" s="246"/>
      <c r="B24" s="246"/>
      <c r="C24" s="246"/>
      <c r="D24" s="249" t="s">
        <v>938</v>
      </c>
      <c r="E24" s="250" t="s">
        <v>929</v>
      </c>
      <c r="F24" s="250">
        <v>4</v>
      </c>
      <c r="G24" s="246">
        <v>4</v>
      </c>
      <c r="H24" s="252" t="s">
        <v>939</v>
      </c>
      <c r="I24" s="246" t="s">
        <v>163</v>
      </c>
      <c r="J24" s="246" t="s">
        <v>163</v>
      </c>
      <c r="K24" s="246" t="s">
        <v>163</v>
      </c>
      <c r="L24" s="251"/>
    </row>
    <row r="25" spans="1:12" ht="38.25">
      <c r="A25" s="246"/>
      <c r="B25" s="246"/>
      <c r="C25" s="246"/>
      <c r="D25" s="253" t="s">
        <v>940</v>
      </c>
      <c r="E25" s="250" t="s">
        <v>929</v>
      </c>
      <c r="F25" s="250">
        <v>550</v>
      </c>
      <c r="G25" s="246">
        <v>540</v>
      </c>
      <c r="H25" s="252" t="s">
        <v>941</v>
      </c>
      <c r="I25" s="246" t="s">
        <v>163</v>
      </c>
      <c r="J25" s="246" t="s">
        <v>163</v>
      </c>
      <c r="K25" s="246" t="s">
        <v>163</v>
      </c>
      <c r="L25" s="251"/>
    </row>
    <row r="26" spans="1:12" ht="15.75" customHeight="1">
      <c r="A26" s="247" t="s">
        <v>62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</row>
    <row r="27" spans="1:12" ht="39" customHeight="1">
      <c r="A27" s="246">
        <v>1</v>
      </c>
      <c r="B27" s="240" t="s">
        <v>942</v>
      </c>
      <c r="C27" s="254">
        <v>2023</v>
      </c>
      <c r="D27" s="240" t="s">
        <v>943</v>
      </c>
      <c r="E27" s="255" t="s">
        <v>944</v>
      </c>
      <c r="F27" s="255">
        <v>60</v>
      </c>
      <c r="G27" s="255">
        <v>60</v>
      </c>
      <c r="H27" s="255">
        <v>0</v>
      </c>
      <c r="I27" s="256">
        <v>0</v>
      </c>
      <c r="J27" s="256">
        <v>0</v>
      </c>
      <c r="K27" s="256">
        <f>I27-J27</f>
        <v>0</v>
      </c>
      <c r="L27" s="257" t="s">
        <v>945</v>
      </c>
    </row>
    <row r="28" spans="1:12" ht="48" customHeight="1">
      <c r="A28" s="246"/>
      <c r="B28" s="240"/>
      <c r="C28" s="254"/>
      <c r="D28" s="240" t="s">
        <v>946</v>
      </c>
      <c r="E28" s="258" t="s">
        <v>944</v>
      </c>
      <c r="F28" s="258">
        <v>20</v>
      </c>
      <c r="G28" s="258">
        <v>21</v>
      </c>
      <c r="H28" s="258">
        <v>0</v>
      </c>
      <c r="I28" s="256"/>
      <c r="J28" s="256"/>
      <c r="K28" s="256"/>
      <c r="L28" s="257"/>
    </row>
    <row r="29" spans="1:12" ht="36" customHeight="1">
      <c r="A29" s="246">
        <v>2</v>
      </c>
      <c r="B29" s="240" t="s">
        <v>947</v>
      </c>
      <c r="C29" s="254"/>
      <c r="D29" s="240" t="s">
        <v>948</v>
      </c>
      <c r="E29" s="240" t="s">
        <v>949</v>
      </c>
      <c r="F29" s="259">
        <v>6</v>
      </c>
      <c r="G29" s="259">
        <v>6</v>
      </c>
      <c r="H29" s="259">
        <v>0</v>
      </c>
      <c r="I29" s="256">
        <v>0</v>
      </c>
      <c r="J29" s="256">
        <v>0</v>
      </c>
      <c r="K29" s="256">
        <f>I29-J29</f>
        <v>0</v>
      </c>
      <c r="L29" s="257"/>
    </row>
    <row r="30" spans="1:12" ht="53.25" customHeight="1">
      <c r="A30" s="246"/>
      <c r="B30" s="240"/>
      <c r="C30" s="254"/>
      <c r="D30" s="240" t="s">
        <v>950</v>
      </c>
      <c r="E30" s="258" t="s">
        <v>951</v>
      </c>
      <c r="F30" s="259">
        <v>500</v>
      </c>
      <c r="G30" s="259">
        <v>500</v>
      </c>
      <c r="H30" s="259">
        <v>0</v>
      </c>
      <c r="I30" s="256"/>
      <c r="J30" s="256"/>
      <c r="K30" s="256"/>
      <c r="L30" s="257"/>
    </row>
    <row r="31" spans="1:12" ht="24.75" customHeight="1">
      <c r="A31" s="246">
        <v>3</v>
      </c>
      <c r="B31" s="240" t="s">
        <v>952</v>
      </c>
      <c r="C31" s="254"/>
      <c r="D31" s="240" t="s">
        <v>953</v>
      </c>
      <c r="E31" s="240" t="s">
        <v>954</v>
      </c>
      <c r="F31" s="259">
        <v>24</v>
      </c>
      <c r="G31" s="259">
        <v>30</v>
      </c>
      <c r="H31" s="259">
        <v>0</v>
      </c>
      <c r="I31" s="256">
        <v>0</v>
      </c>
      <c r="J31" s="256">
        <v>0</v>
      </c>
      <c r="K31" s="256">
        <f>I31-J31</f>
        <v>0</v>
      </c>
      <c r="L31" s="257"/>
    </row>
    <row r="32" spans="1:12" ht="38.25">
      <c r="A32" s="246"/>
      <c r="B32" s="240"/>
      <c r="C32" s="254"/>
      <c r="D32" s="240" t="s">
        <v>955</v>
      </c>
      <c r="E32" s="258" t="s">
        <v>951</v>
      </c>
      <c r="F32" s="259">
        <v>600</v>
      </c>
      <c r="G32" s="260">
        <v>1500</v>
      </c>
      <c r="H32" s="259">
        <v>0</v>
      </c>
      <c r="I32" s="256"/>
      <c r="J32" s="256"/>
      <c r="K32" s="256"/>
      <c r="L32" s="257"/>
    </row>
    <row r="33" spans="1:12" ht="85.5" customHeight="1">
      <c r="A33" s="246"/>
      <c r="B33" s="240"/>
      <c r="C33" s="254"/>
      <c r="D33" s="240" t="s">
        <v>956</v>
      </c>
      <c r="E33" s="258" t="s">
        <v>926</v>
      </c>
      <c r="F33" s="259">
        <v>85</v>
      </c>
      <c r="G33" s="259">
        <v>95</v>
      </c>
      <c r="H33" s="259">
        <v>0</v>
      </c>
      <c r="I33" s="256"/>
      <c r="J33" s="256"/>
      <c r="K33" s="256"/>
      <c r="L33" s="257"/>
    </row>
    <row r="34" spans="1:12" ht="24.75" customHeight="1">
      <c r="A34" s="246">
        <v>4</v>
      </c>
      <c r="B34" s="240" t="s">
        <v>957</v>
      </c>
      <c r="C34" s="254"/>
      <c r="D34" s="240" t="s">
        <v>958</v>
      </c>
      <c r="E34" s="240" t="s">
        <v>954</v>
      </c>
      <c r="F34" s="259">
        <v>24</v>
      </c>
      <c r="G34" s="259">
        <f aca="true" t="shared" si="1" ref="G34:G35">G31</f>
        <v>30</v>
      </c>
      <c r="H34" s="259">
        <f aca="true" t="shared" si="2" ref="H34:H35">H31</f>
        <v>0</v>
      </c>
      <c r="I34" s="256"/>
      <c r="J34" s="256"/>
      <c r="K34" s="256"/>
      <c r="L34" s="257"/>
    </row>
    <row r="35" spans="1:12" ht="96" customHeight="1">
      <c r="A35" s="246"/>
      <c r="B35" s="240"/>
      <c r="C35" s="254"/>
      <c r="D35" s="240" t="s">
        <v>959</v>
      </c>
      <c r="E35" s="258" t="s">
        <v>920</v>
      </c>
      <c r="F35" s="259">
        <v>600</v>
      </c>
      <c r="G35" s="259">
        <f t="shared" si="1"/>
        <v>1500</v>
      </c>
      <c r="H35" s="259">
        <f t="shared" si="2"/>
        <v>0</v>
      </c>
      <c r="I35" s="256"/>
      <c r="J35" s="256"/>
      <c r="K35" s="256"/>
      <c r="L35" s="257"/>
    </row>
    <row r="36" spans="1:12" ht="24.75" customHeight="1">
      <c r="A36" s="246">
        <v>5</v>
      </c>
      <c r="B36" s="261" t="s">
        <v>960</v>
      </c>
      <c r="C36" s="254"/>
      <c r="D36" s="240" t="s">
        <v>961</v>
      </c>
      <c r="E36" s="240" t="s">
        <v>954</v>
      </c>
      <c r="F36" s="259">
        <v>12</v>
      </c>
      <c r="G36" s="259">
        <v>12</v>
      </c>
      <c r="H36" s="259">
        <f>F36-G36</f>
        <v>0</v>
      </c>
      <c r="I36" s="262">
        <v>0</v>
      </c>
      <c r="J36" s="262">
        <v>0</v>
      </c>
      <c r="K36" s="262">
        <f>I36-J36</f>
        <v>0</v>
      </c>
      <c r="L36" s="257"/>
    </row>
    <row r="37" spans="1:12" ht="63" customHeight="1">
      <c r="A37" s="246"/>
      <c r="B37" s="261"/>
      <c r="C37" s="254"/>
      <c r="D37" s="261" t="s">
        <v>962</v>
      </c>
      <c r="E37" s="254" t="s">
        <v>920</v>
      </c>
      <c r="F37" s="263">
        <v>300</v>
      </c>
      <c r="G37" s="263">
        <v>1000</v>
      </c>
      <c r="H37" s="263">
        <v>0</v>
      </c>
      <c r="I37" s="262"/>
      <c r="J37" s="262"/>
      <c r="K37" s="262"/>
      <c r="L37" s="257"/>
    </row>
    <row r="38" spans="1:12" ht="15.75" customHeight="1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</row>
    <row r="39" spans="1:12" ht="27.75" customHeight="1">
      <c r="A39" s="264" t="s">
        <v>69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</row>
    <row r="40" spans="1:12" ht="15.75" customHeight="1">
      <c r="A40" s="238">
        <v>1</v>
      </c>
      <c r="B40" s="238" t="s">
        <v>963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</row>
    <row r="41" spans="1:12" ht="62.25" customHeight="1">
      <c r="A41" s="265" t="s">
        <v>26</v>
      </c>
      <c r="B41" s="238" t="s">
        <v>73</v>
      </c>
      <c r="C41" s="266">
        <v>2023</v>
      </c>
      <c r="D41" s="238" t="s">
        <v>964</v>
      </c>
      <c r="E41" s="238" t="s">
        <v>916</v>
      </c>
      <c r="F41" s="238">
        <v>7</v>
      </c>
      <c r="G41" s="238">
        <v>10</v>
      </c>
      <c r="H41" s="266">
        <f>(G41*100/F41)-100</f>
        <v>42.85714285714286</v>
      </c>
      <c r="I41" s="267">
        <v>100</v>
      </c>
      <c r="J41" s="267">
        <f>I41</f>
        <v>100</v>
      </c>
      <c r="K41" s="268">
        <f>(J41*100/I41)-100</f>
        <v>0</v>
      </c>
      <c r="L41" s="240" t="s">
        <v>917</v>
      </c>
    </row>
    <row r="42" spans="1:12" ht="47.25" customHeight="1">
      <c r="A42" s="265" t="s">
        <v>37</v>
      </c>
      <c r="B42" s="238" t="s">
        <v>965</v>
      </c>
      <c r="C42" s="266">
        <v>2023</v>
      </c>
      <c r="D42" s="238" t="s">
        <v>966</v>
      </c>
      <c r="E42" s="238" t="s">
        <v>967</v>
      </c>
      <c r="F42" s="238">
        <v>0</v>
      </c>
      <c r="G42" s="238">
        <v>0</v>
      </c>
      <c r="H42" s="266">
        <v>0</v>
      </c>
      <c r="I42" s="268">
        <v>0</v>
      </c>
      <c r="J42" s="268">
        <v>0</v>
      </c>
      <c r="K42" s="268">
        <v>0</v>
      </c>
      <c r="L42" s="240"/>
    </row>
    <row r="43" spans="1:12" ht="24.75">
      <c r="A43" s="265" t="s">
        <v>48</v>
      </c>
      <c r="B43" s="238" t="s">
        <v>76</v>
      </c>
      <c r="C43" s="266">
        <v>2023</v>
      </c>
      <c r="D43" s="238" t="s">
        <v>968</v>
      </c>
      <c r="E43" s="238" t="s">
        <v>916</v>
      </c>
      <c r="F43" s="238">
        <v>3</v>
      </c>
      <c r="G43" s="238">
        <v>1</v>
      </c>
      <c r="H43" s="266">
        <f>(G43*100/F43)-100</f>
        <v>-66.66666666666666</v>
      </c>
      <c r="I43" s="267">
        <v>11.82385</v>
      </c>
      <c r="J43" s="267">
        <v>11.82385</v>
      </c>
      <c r="K43" s="268">
        <f>(J43*100/I43)-100</f>
        <v>0</v>
      </c>
      <c r="L43" s="240"/>
    </row>
    <row r="44" spans="1:12" ht="334.5" customHeight="1">
      <c r="A44" s="265" t="s">
        <v>969</v>
      </c>
      <c r="B44" s="238" t="s">
        <v>970</v>
      </c>
      <c r="C44" s="266">
        <v>2023</v>
      </c>
      <c r="D44" s="238" t="s">
        <v>163</v>
      </c>
      <c r="E44" s="238" t="s">
        <v>163</v>
      </c>
      <c r="F44" s="238" t="s">
        <v>163</v>
      </c>
      <c r="G44" s="238" t="s">
        <v>163</v>
      </c>
      <c r="H44" s="266" t="s">
        <v>163</v>
      </c>
      <c r="I44" s="267">
        <v>98.89607</v>
      </c>
      <c r="J44" s="267">
        <v>98.89607</v>
      </c>
      <c r="K44" s="268">
        <v>0</v>
      </c>
      <c r="L44" s="240"/>
    </row>
    <row r="45" spans="1:12" ht="26.25" customHeight="1">
      <c r="A45" s="269" t="s">
        <v>56</v>
      </c>
      <c r="B45" s="238" t="s">
        <v>971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</row>
    <row r="46" spans="1:12" ht="52.5" customHeight="1">
      <c r="A46" s="265" t="s">
        <v>58</v>
      </c>
      <c r="B46" s="238" t="s">
        <v>87</v>
      </c>
      <c r="C46" s="266">
        <v>2023</v>
      </c>
      <c r="D46" s="238" t="s">
        <v>972</v>
      </c>
      <c r="E46" s="238" t="s">
        <v>916</v>
      </c>
      <c r="F46" s="238">
        <v>1</v>
      </c>
      <c r="G46" s="238">
        <v>1</v>
      </c>
      <c r="H46" s="266">
        <f aca="true" t="shared" si="3" ref="H46:H47">(G46*100/F46)-100</f>
        <v>0</v>
      </c>
      <c r="I46" s="267">
        <v>11.89054</v>
      </c>
      <c r="J46" s="267">
        <v>11.89054</v>
      </c>
      <c r="K46" s="268">
        <f aca="true" t="shared" si="4" ref="K46:K47">(J46*100/I46)-100</f>
        <v>0</v>
      </c>
      <c r="L46" s="240" t="s">
        <v>917</v>
      </c>
    </row>
    <row r="47" spans="1:12" ht="41.25" customHeight="1">
      <c r="A47" s="265" t="s">
        <v>973</v>
      </c>
      <c r="B47" s="238" t="s">
        <v>90</v>
      </c>
      <c r="C47" s="266">
        <v>2023</v>
      </c>
      <c r="D47" s="238" t="s">
        <v>974</v>
      </c>
      <c r="E47" s="238" t="s">
        <v>916</v>
      </c>
      <c r="F47" s="238">
        <v>3</v>
      </c>
      <c r="G47" s="238">
        <v>144</v>
      </c>
      <c r="H47" s="266">
        <f t="shared" si="3"/>
        <v>4700</v>
      </c>
      <c r="I47" s="267">
        <v>167.19154</v>
      </c>
      <c r="J47" s="267">
        <v>167.19154</v>
      </c>
      <c r="K47" s="268">
        <f t="shared" si="4"/>
        <v>0</v>
      </c>
      <c r="L47" s="240"/>
    </row>
    <row r="48" spans="1:12" ht="15.75" customHeight="1">
      <c r="A48" s="246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</row>
    <row r="49" spans="1:12" ht="15.75" customHeight="1">
      <c r="A49" s="247" t="s">
        <v>93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</row>
    <row r="50" spans="1:12" ht="69" customHeight="1">
      <c r="A50" s="238">
        <v>1</v>
      </c>
      <c r="B50" s="238" t="s">
        <v>113</v>
      </c>
      <c r="C50" s="265" t="s">
        <v>914</v>
      </c>
      <c r="D50" s="238" t="s">
        <v>975</v>
      </c>
      <c r="E50" s="238" t="s">
        <v>926</v>
      </c>
      <c r="F50" s="238">
        <v>85</v>
      </c>
      <c r="G50" s="238">
        <v>80</v>
      </c>
      <c r="H50" s="238">
        <v>5</v>
      </c>
      <c r="I50" s="267">
        <v>225.54</v>
      </c>
      <c r="J50" s="267">
        <v>209.97989</v>
      </c>
      <c r="K50" s="265" t="s">
        <v>976</v>
      </c>
      <c r="L50" s="240" t="s">
        <v>917</v>
      </c>
    </row>
    <row r="51" spans="1:12" ht="78" customHeight="1">
      <c r="A51" s="238">
        <v>2</v>
      </c>
      <c r="B51" s="238" t="s">
        <v>104</v>
      </c>
      <c r="C51" s="265" t="s">
        <v>914</v>
      </c>
      <c r="D51" s="238" t="s">
        <v>977</v>
      </c>
      <c r="E51" s="238" t="s">
        <v>926</v>
      </c>
      <c r="F51" s="238">
        <v>100</v>
      </c>
      <c r="G51" s="238">
        <v>100</v>
      </c>
      <c r="H51" s="238">
        <v>0</v>
      </c>
      <c r="I51" s="267">
        <v>377.84518</v>
      </c>
      <c r="J51" s="267">
        <v>377.84446</v>
      </c>
      <c r="K51" s="265" t="s">
        <v>978</v>
      </c>
      <c r="L51" s="240"/>
    </row>
    <row r="52" spans="1:12" ht="49.5" customHeight="1">
      <c r="A52" s="238">
        <v>3</v>
      </c>
      <c r="B52" s="238" t="s">
        <v>101</v>
      </c>
      <c r="C52" s="265" t="s">
        <v>914</v>
      </c>
      <c r="D52" s="238" t="s">
        <v>979</v>
      </c>
      <c r="E52" s="238" t="s">
        <v>926</v>
      </c>
      <c r="F52" s="238">
        <v>60</v>
      </c>
      <c r="G52" s="238">
        <v>30</v>
      </c>
      <c r="H52" s="238">
        <v>30</v>
      </c>
      <c r="I52" s="267">
        <v>369.22</v>
      </c>
      <c r="J52" s="267">
        <v>369.22</v>
      </c>
      <c r="K52" s="265" t="s">
        <v>978</v>
      </c>
      <c r="L52" s="240"/>
    </row>
    <row r="53" spans="1:12" ht="49.5" customHeight="1">
      <c r="A53" s="238"/>
      <c r="B53" s="238"/>
      <c r="C53" s="265" t="s">
        <v>914</v>
      </c>
      <c r="D53" s="238" t="s">
        <v>980</v>
      </c>
      <c r="E53" s="238" t="s">
        <v>926</v>
      </c>
      <c r="F53" s="238">
        <v>70</v>
      </c>
      <c r="G53" s="238">
        <v>40</v>
      </c>
      <c r="H53" s="238">
        <v>30</v>
      </c>
      <c r="I53" s="267"/>
      <c r="J53" s="267"/>
      <c r="K53" s="265"/>
      <c r="L53" s="240"/>
    </row>
    <row r="54" spans="1:12" ht="103.5" customHeight="1">
      <c r="A54" s="238">
        <v>4</v>
      </c>
      <c r="B54" s="238" t="s">
        <v>116</v>
      </c>
      <c r="C54" s="265" t="s">
        <v>914</v>
      </c>
      <c r="D54" s="238" t="s">
        <v>981</v>
      </c>
      <c r="E54" s="238" t="s">
        <v>926</v>
      </c>
      <c r="F54" s="238">
        <v>80</v>
      </c>
      <c r="G54" s="238">
        <v>80</v>
      </c>
      <c r="H54" s="238">
        <v>0</v>
      </c>
      <c r="I54" s="267">
        <v>102.1991</v>
      </c>
      <c r="J54" s="267">
        <v>102.1991</v>
      </c>
      <c r="K54" s="265" t="s">
        <v>978</v>
      </c>
      <c r="L54" s="240"/>
    </row>
    <row r="55" spans="1:12" ht="15.75" customHeight="1">
      <c r="A55" s="246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</row>
    <row r="56" spans="1:12" ht="24.75" customHeight="1">
      <c r="A56" s="264" t="s">
        <v>982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</row>
    <row r="57" spans="1:12" ht="36" customHeight="1">
      <c r="A57" s="270"/>
      <c r="B57" s="264" t="s">
        <v>983</v>
      </c>
      <c r="C57" s="264"/>
      <c r="D57" s="264"/>
      <c r="E57" s="264"/>
      <c r="F57" s="264"/>
      <c r="G57" s="264"/>
      <c r="H57" s="264"/>
      <c r="I57" s="264"/>
      <c r="J57" s="264"/>
      <c r="K57" s="264"/>
      <c r="L57" s="271"/>
    </row>
    <row r="58" spans="1:12" ht="15.75" customHeight="1">
      <c r="A58" s="251">
        <v>1</v>
      </c>
      <c r="B58" s="272" t="s">
        <v>984</v>
      </c>
      <c r="C58" s="251">
        <v>2023</v>
      </c>
      <c r="D58" s="251" t="s">
        <v>985</v>
      </c>
      <c r="E58" s="273" t="s">
        <v>986</v>
      </c>
      <c r="F58" s="274">
        <v>0</v>
      </c>
      <c r="G58" s="274">
        <v>0</v>
      </c>
      <c r="H58" s="274">
        <v>0</v>
      </c>
      <c r="I58" s="275">
        <v>11.4</v>
      </c>
      <c r="J58" s="275">
        <v>11.4</v>
      </c>
      <c r="K58" s="276">
        <f>J58/I58</f>
        <v>1</v>
      </c>
      <c r="L58" s="277" t="s">
        <v>987</v>
      </c>
    </row>
    <row r="59" spans="1:12" ht="15.75">
      <c r="A59" s="251"/>
      <c r="B59" s="272"/>
      <c r="C59" s="251"/>
      <c r="D59" s="251" t="s">
        <v>988</v>
      </c>
      <c r="E59" s="273" t="s">
        <v>986</v>
      </c>
      <c r="F59" s="274">
        <v>0</v>
      </c>
      <c r="G59" s="274">
        <v>0</v>
      </c>
      <c r="H59" s="274">
        <v>0</v>
      </c>
      <c r="I59" s="275"/>
      <c r="J59" s="275"/>
      <c r="K59" s="276"/>
      <c r="L59" s="277"/>
    </row>
    <row r="60" spans="1:12" ht="15.75">
      <c r="A60" s="251"/>
      <c r="B60" s="272"/>
      <c r="C60" s="251"/>
      <c r="D60" s="251" t="s">
        <v>989</v>
      </c>
      <c r="E60" s="273" t="s">
        <v>990</v>
      </c>
      <c r="F60" s="274">
        <v>0</v>
      </c>
      <c r="G60" s="274">
        <v>0</v>
      </c>
      <c r="H60" s="274">
        <v>0</v>
      </c>
      <c r="I60" s="275"/>
      <c r="J60" s="275"/>
      <c r="K60" s="276"/>
      <c r="L60" s="277"/>
    </row>
    <row r="61" spans="1:12" ht="24.75">
      <c r="A61" s="251"/>
      <c r="B61" s="272"/>
      <c r="C61" s="251"/>
      <c r="D61" s="251" t="s">
        <v>991</v>
      </c>
      <c r="E61" s="273" t="s">
        <v>926</v>
      </c>
      <c r="F61" s="278">
        <v>1</v>
      </c>
      <c r="G61" s="276">
        <v>1</v>
      </c>
      <c r="H61" s="276">
        <f aca="true" t="shared" si="5" ref="H61:H62">F61-G61</f>
        <v>0</v>
      </c>
      <c r="I61" s="275"/>
      <c r="J61" s="275"/>
      <c r="K61" s="276"/>
      <c r="L61" s="277"/>
    </row>
    <row r="62" spans="1:12" ht="50.25" customHeight="1">
      <c r="A62" s="251"/>
      <c r="B62" s="272"/>
      <c r="C62" s="251"/>
      <c r="D62" s="251" t="s">
        <v>992</v>
      </c>
      <c r="E62" s="273" t="s">
        <v>926</v>
      </c>
      <c r="F62" s="278">
        <v>1</v>
      </c>
      <c r="G62" s="276">
        <v>1</v>
      </c>
      <c r="H62" s="276">
        <f t="shared" si="5"/>
        <v>0</v>
      </c>
      <c r="I62" s="275"/>
      <c r="J62" s="275"/>
      <c r="K62" s="276"/>
      <c r="L62" s="277"/>
    </row>
    <row r="63" spans="1:12" ht="15.75" customHeight="1">
      <c r="A63" s="251" t="s">
        <v>26</v>
      </c>
      <c r="B63" s="251" t="s">
        <v>993</v>
      </c>
      <c r="C63" s="251">
        <v>2023</v>
      </c>
      <c r="D63" s="251" t="s">
        <v>985</v>
      </c>
      <c r="E63" s="273" t="s">
        <v>986</v>
      </c>
      <c r="F63" s="274">
        <v>0</v>
      </c>
      <c r="G63" s="274">
        <v>0</v>
      </c>
      <c r="H63" s="274">
        <v>0</v>
      </c>
      <c r="I63" s="275">
        <v>0</v>
      </c>
      <c r="J63" s="275">
        <v>0</v>
      </c>
      <c r="K63" s="276">
        <v>0</v>
      </c>
      <c r="L63" s="251"/>
    </row>
    <row r="64" spans="1:12" ht="15.75">
      <c r="A64" s="251"/>
      <c r="B64" s="251"/>
      <c r="C64" s="251"/>
      <c r="D64" s="251" t="s">
        <v>988</v>
      </c>
      <c r="E64" s="273" t="s">
        <v>986</v>
      </c>
      <c r="F64" s="274">
        <v>0</v>
      </c>
      <c r="G64" s="274">
        <v>0</v>
      </c>
      <c r="H64" s="274">
        <v>0</v>
      </c>
      <c r="I64" s="275"/>
      <c r="J64" s="275"/>
      <c r="K64" s="276"/>
      <c r="L64" s="251"/>
    </row>
    <row r="65" spans="1:12" ht="15.75">
      <c r="A65" s="251"/>
      <c r="B65" s="251"/>
      <c r="C65" s="251"/>
      <c r="D65" s="251" t="s">
        <v>989</v>
      </c>
      <c r="E65" s="273" t="s">
        <v>990</v>
      </c>
      <c r="F65" s="274">
        <v>0</v>
      </c>
      <c r="G65" s="274">
        <v>0</v>
      </c>
      <c r="H65" s="274">
        <v>0</v>
      </c>
      <c r="I65" s="275"/>
      <c r="J65" s="275"/>
      <c r="K65" s="276"/>
      <c r="L65" s="251"/>
    </row>
    <row r="66" spans="1:12" ht="26.25">
      <c r="A66" s="251"/>
      <c r="B66" s="251"/>
      <c r="C66" s="251"/>
      <c r="D66" s="251" t="s">
        <v>991</v>
      </c>
      <c r="E66" s="273" t="s">
        <v>926</v>
      </c>
      <c r="F66" s="276">
        <v>1</v>
      </c>
      <c r="G66" s="276">
        <v>1</v>
      </c>
      <c r="H66" s="276">
        <f aca="true" t="shared" si="6" ref="H66:H67">F66-G66</f>
        <v>0</v>
      </c>
      <c r="I66" s="275"/>
      <c r="J66" s="275"/>
      <c r="K66" s="276"/>
      <c r="L66" s="251"/>
    </row>
    <row r="67" spans="1:12" ht="26.25">
      <c r="A67" s="251"/>
      <c r="B67" s="251"/>
      <c r="C67" s="251"/>
      <c r="D67" s="251" t="s">
        <v>992</v>
      </c>
      <c r="E67" s="273" t="s">
        <v>926</v>
      </c>
      <c r="F67" s="276">
        <v>1</v>
      </c>
      <c r="G67" s="276">
        <v>1</v>
      </c>
      <c r="H67" s="276">
        <f t="shared" si="6"/>
        <v>0</v>
      </c>
      <c r="I67" s="275"/>
      <c r="J67" s="275"/>
      <c r="K67" s="276"/>
      <c r="L67" s="251"/>
    </row>
    <row r="68" spans="1:12" ht="15.75" customHeight="1">
      <c r="A68" s="251" t="s">
        <v>37</v>
      </c>
      <c r="B68" s="251" t="s">
        <v>994</v>
      </c>
      <c r="C68" s="251">
        <v>2023</v>
      </c>
      <c r="D68" s="251" t="s">
        <v>985</v>
      </c>
      <c r="E68" s="273" t="s">
        <v>986</v>
      </c>
      <c r="F68" s="274">
        <v>0</v>
      </c>
      <c r="G68" s="274">
        <v>0</v>
      </c>
      <c r="H68" s="274">
        <v>0</v>
      </c>
      <c r="I68" s="274">
        <v>0</v>
      </c>
      <c r="J68" s="274">
        <v>0</v>
      </c>
      <c r="K68" s="274">
        <v>0</v>
      </c>
      <c r="L68" s="251"/>
    </row>
    <row r="69" spans="1:12" ht="15.75">
      <c r="A69" s="251"/>
      <c r="B69" s="251"/>
      <c r="C69" s="251"/>
      <c r="D69" s="251" t="s">
        <v>988</v>
      </c>
      <c r="E69" s="273" t="s">
        <v>986</v>
      </c>
      <c r="F69" s="274">
        <v>0</v>
      </c>
      <c r="G69" s="274">
        <v>0</v>
      </c>
      <c r="H69" s="274">
        <v>0</v>
      </c>
      <c r="I69" s="274"/>
      <c r="J69" s="274"/>
      <c r="K69" s="274"/>
      <c r="L69" s="251"/>
    </row>
    <row r="70" spans="1:12" ht="15.75">
      <c r="A70" s="251"/>
      <c r="B70" s="251"/>
      <c r="C70" s="251"/>
      <c r="D70" s="251" t="s">
        <v>989</v>
      </c>
      <c r="E70" s="273" t="s">
        <v>990</v>
      </c>
      <c r="F70" s="274">
        <v>0</v>
      </c>
      <c r="G70" s="274">
        <v>0</v>
      </c>
      <c r="H70" s="274">
        <v>0</v>
      </c>
      <c r="I70" s="274"/>
      <c r="J70" s="274"/>
      <c r="K70" s="274"/>
      <c r="L70" s="251"/>
    </row>
    <row r="71" spans="1:12" ht="26.25">
      <c r="A71" s="251"/>
      <c r="B71" s="251"/>
      <c r="C71" s="251"/>
      <c r="D71" s="251" t="s">
        <v>991</v>
      </c>
      <c r="E71" s="273" t="s">
        <v>926</v>
      </c>
      <c r="F71" s="274">
        <v>100</v>
      </c>
      <c r="G71" s="274">
        <v>100</v>
      </c>
      <c r="H71" s="274">
        <v>0</v>
      </c>
      <c r="I71" s="274"/>
      <c r="J71" s="274"/>
      <c r="K71" s="274"/>
      <c r="L71" s="251"/>
    </row>
    <row r="72" spans="1:12" ht="26.25">
      <c r="A72" s="251"/>
      <c r="B72" s="251"/>
      <c r="C72" s="251"/>
      <c r="D72" s="251" t="s">
        <v>992</v>
      </c>
      <c r="E72" s="273" t="s">
        <v>926</v>
      </c>
      <c r="F72" s="274">
        <v>100</v>
      </c>
      <c r="G72" s="274">
        <v>100</v>
      </c>
      <c r="H72" s="274">
        <v>0</v>
      </c>
      <c r="I72" s="274"/>
      <c r="J72" s="274"/>
      <c r="K72" s="274"/>
      <c r="L72" s="251"/>
    </row>
    <row r="73" spans="1:12" ht="15.75" customHeight="1">
      <c r="A73" s="251" t="s">
        <v>48</v>
      </c>
      <c r="B73" s="251" t="s">
        <v>995</v>
      </c>
      <c r="C73" s="251">
        <v>2023</v>
      </c>
      <c r="D73" s="251" t="s">
        <v>985</v>
      </c>
      <c r="E73" s="273" t="s">
        <v>986</v>
      </c>
      <c r="F73" s="274">
        <v>0</v>
      </c>
      <c r="G73" s="274">
        <v>0</v>
      </c>
      <c r="H73" s="274">
        <v>0</v>
      </c>
      <c r="I73" s="275">
        <v>11.4</v>
      </c>
      <c r="J73" s="275">
        <v>11.4</v>
      </c>
      <c r="K73" s="276">
        <f>J73/I73</f>
        <v>1</v>
      </c>
      <c r="L73" s="277" t="s">
        <v>987</v>
      </c>
    </row>
    <row r="74" spans="1:12" ht="15.75">
      <c r="A74" s="251"/>
      <c r="B74" s="251"/>
      <c r="C74" s="251"/>
      <c r="D74" s="251" t="s">
        <v>988</v>
      </c>
      <c r="E74" s="273" t="s">
        <v>986</v>
      </c>
      <c r="F74" s="274">
        <v>0</v>
      </c>
      <c r="G74" s="274">
        <v>0</v>
      </c>
      <c r="H74" s="274">
        <v>0</v>
      </c>
      <c r="I74" s="275"/>
      <c r="J74" s="275"/>
      <c r="K74" s="276"/>
      <c r="L74" s="277"/>
    </row>
    <row r="75" spans="1:12" ht="15.75">
      <c r="A75" s="251"/>
      <c r="B75" s="251"/>
      <c r="C75" s="251"/>
      <c r="D75" s="251" t="s">
        <v>989</v>
      </c>
      <c r="E75" s="273" t="s">
        <v>990</v>
      </c>
      <c r="F75" s="274">
        <v>0</v>
      </c>
      <c r="G75" s="274">
        <v>0</v>
      </c>
      <c r="H75" s="274">
        <v>0</v>
      </c>
      <c r="I75" s="275"/>
      <c r="J75" s="275"/>
      <c r="K75" s="276"/>
      <c r="L75" s="277"/>
    </row>
    <row r="76" spans="1:12" ht="24.75">
      <c r="A76" s="251"/>
      <c r="B76" s="251"/>
      <c r="C76" s="251"/>
      <c r="D76" s="251" t="s">
        <v>991</v>
      </c>
      <c r="E76" s="273" t="s">
        <v>926</v>
      </c>
      <c r="F76" s="276">
        <v>1</v>
      </c>
      <c r="G76" s="276">
        <v>1</v>
      </c>
      <c r="H76" s="276">
        <f aca="true" t="shared" si="7" ref="H76:H77">F76-G76</f>
        <v>0</v>
      </c>
      <c r="I76" s="275"/>
      <c r="J76" s="275"/>
      <c r="K76" s="276"/>
      <c r="L76" s="277"/>
    </row>
    <row r="77" spans="1:12" ht="24.75">
      <c r="A77" s="251"/>
      <c r="B77" s="251"/>
      <c r="C77" s="251"/>
      <c r="D77" s="251" t="s">
        <v>992</v>
      </c>
      <c r="E77" s="273" t="s">
        <v>926</v>
      </c>
      <c r="F77" s="276">
        <v>1</v>
      </c>
      <c r="G77" s="276">
        <v>1</v>
      </c>
      <c r="H77" s="276">
        <f t="shared" si="7"/>
        <v>0</v>
      </c>
      <c r="I77" s="275"/>
      <c r="J77" s="275"/>
      <c r="K77" s="276"/>
      <c r="L77" s="277"/>
    </row>
    <row r="78" spans="1:12" ht="15.75" customHeight="1">
      <c r="A78" s="251" t="s">
        <v>969</v>
      </c>
      <c r="B78" s="251" t="s">
        <v>996</v>
      </c>
      <c r="C78" s="251">
        <v>2023</v>
      </c>
      <c r="D78" s="251" t="s">
        <v>985</v>
      </c>
      <c r="E78" s="273" t="s">
        <v>986</v>
      </c>
      <c r="F78" s="274">
        <v>0</v>
      </c>
      <c r="G78" s="274">
        <v>0</v>
      </c>
      <c r="H78" s="274">
        <v>0</v>
      </c>
      <c r="I78" s="275">
        <v>0</v>
      </c>
      <c r="J78" s="275">
        <v>0</v>
      </c>
      <c r="K78" s="276">
        <v>0</v>
      </c>
      <c r="L78" s="251"/>
    </row>
    <row r="79" spans="1:12" ht="15.75">
      <c r="A79" s="251"/>
      <c r="B79" s="251"/>
      <c r="C79" s="251"/>
      <c r="D79" s="251" t="s">
        <v>988</v>
      </c>
      <c r="E79" s="273" t="s">
        <v>986</v>
      </c>
      <c r="F79" s="274">
        <v>0</v>
      </c>
      <c r="G79" s="274">
        <v>0</v>
      </c>
      <c r="H79" s="274">
        <v>0</v>
      </c>
      <c r="I79" s="275"/>
      <c r="J79" s="275"/>
      <c r="K79" s="276"/>
      <c r="L79" s="251"/>
    </row>
    <row r="80" spans="1:12" ht="15.75">
      <c r="A80" s="251"/>
      <c r="B80" s="251"/>
      <c r="C80" s="251"/>
      <c r="D80" s="251" t="s">
        <v>989</v>
      </c>
      <c r="E80" s="273" t="s">
        <v>990</v>
      </c>
      <c r="F80" s="274">
        <v>0</v>
      </c>
      <c r="G80" s="274">
        <v>0</v>
      </c>
      <c r="H80" s="274">
        <v>0</v>
      </c>
      <c r="I80" s="275"/>
      <c r="J80" s="275"/>
      <c r="K80" s="276"/>
      <c r="L80" s="251"/>
    </row>
    <row r="81" spans="1:12" ht="26.25">
      <c r="A81" s="251"/>
      <c r="B81" s="251"/>
      <c r="C81" s="251"/>
      <c r="D81" s="251" t="s">
        <v>991</v>
      </c>
      <c r="E81" s="273" t="s">
        <v>926</v>
      </c>
      <c r="F81" s="276">
        <v>1</v>
      </c>
      <c r="G81" s="276">
        <v>1</v>
      </c>
      <c r="H81" s="276">
        <f aca="true" t="shared" si="8" ref="H81:H82">F81-G81</f>
        <v>0</v>
      </c>
      <c r="I81" s="275"/>
      <c r="J81" s="275"/>
      <c r="K81" s="276"/>
      <c r="L81" s="251"/>
    </row>
    <row r="82" spans="1:12" ht="26.25">
      <c r="A82" s="251"/>
      <c r="B82" s="251"/>
      <c r="C82" s="251"/>
      <c r="D82" s="251" t="s">
        <v>992</v>
      </c>
      <c r="E82" s="273" t="s">
        <v>926</v>
      </c>
      <c r="F82" s="276">
        <v>1</v>
      </c>
      <c r="G82" s="276">
        <v>1</v>
      </c>
      <c r="H82" s="276">
        <f t="shared" si="8"/>
        <v>0</v>
      </c>
      <c r="I82" s="275"/>
      <c r="J82" s="275"/>
      <c r="K82" s="276"/>
      <c r="L82" s="251"/>
    </row>
    <row r="83" spans="1:12" ht="15.75" customHeight="1">
      <c r="A83" s="251">
        <v>2</v>
      </c>
      <c r="B83" s="251" t="s">
        <v>997</v>
      </c>
      <c r="C83" s="251">
        <v>2023</v>
      </c>
      <c r="D83" s="251" t="s">
        <v>985</v>
      </c>
      <c r="E83" s="273" t="s">
        <v>986</v>
      </c>
      <c r="F83" s="274">
        <v>0</v>
      </c>
      <c r="G83" s="274">
        <v>0</v>
      </c>
      <c r="H83" s="274">
        <v>0</v>
      </c>
      <c r="I83" s="279">
        <v>13893.35993</v>
      </c>
      <c r="J83" s="279">
        <v>13843.24103</v>
      </c>
      <c r="K83" s="276">
        <f>J83/I83</f>
        <v>0.9963926004758734</v>
      </c>
      <c r="L83" s="249" t="s">
        <v>987</v>
      </c>
    </row>
    <row r="84" spans="1:12" ht="15.75">
      <c r="A84" s="251"/>
      <c r="B84" s="251"/>
      <c r="C84" s="251"/>
      <c r="D84" s="251" t="s">
        <v>988</v>
      </c>
      <c r="E84" s="273" t="s">
        <v>986</v>
      </c>
      <c r="F84" s="274">
        <v>0</v>
      </c>
      <c r="G84" s="274">
        <v>0</v>
      </c>
      <c r="H84" s="274">
        <v>0</v>
      </c>
      <c r="I84" s="279"/>
      <c r="J84" s="279"/>
      <c r="K84" s="276"/>
      <c r="L84" s="249"/>
    </row>
    <row r="85" spans="1:12" ht="15.75">
      <c r="A85" s="251"/>
      <c r="B85" s="251"/>
      <c r="C85" s="251"/>
      <c r="D85" s="251" t="s">
        <v>989</v>
      </c>
      <c r="E85" s="273" t="s">
        <v>990</v>
      </c>
      <c r="F85" s="274">
        <v>0</v>
      </c>
      <c r="G85" s="274">
        <v>0</v>
      </c>
      <c r="H85" s="274">
        <v>0</v>
      </c>
      <c r="I85" s="279"/>
      <c r="J85" s="279"/>
      <c r="K85" s="276"/>
      <c r="L85" s="249"/>
    </row>
    <row r="86" spans="1:12" ht="26.25">
      <c r="A86" s="251"/>
      <c r="B86" s="251"/>
      <c r="C86" s="251"/>
      <c r="D86" s="251" t="s">
        <v>991</v>
      </c>
      <c r="E86" s="273" t="s">
        <v>926</v>
      </c>
      <c r="F86" s="276">
        <v>1</v>
      </c>
      <c r="G86" s="276">
        <v>1</v>
      </c>
      <c r="H86" s="276">
        <f aca="true" t="shared" si="9" ref="H86:H87">F86-G86</f>
        <v>0</v>
      </c>
      <c r="I86" s="279"/>
      <c r="J86" s="279"/>
      <c r="K86" s="276"/>
      <c r="L86" s="249"/>
    </row>
    <row r="87" spans="1:12" ht="138.75" customHeight="1">
      <c r="A87" s="251"/>
      <c r="B87" s="251"/>
      <c r="C87" s="251"/>
      <c r="D87" s="251" t="s">
        <v>992</v>
      </c>
      <c r="E87" s="273" t="s">
        <v>926</v>
      </c>
      <c r="F87" s="276">
        <v>1</v>
      </c>
      <c r="G87" s="276">
        <v>1</v>
      </c>
      <c r="H87" s="276">
        <f t="shared" si="9"/>
        <v>0</v>
      </c>
      <c r="I87" s="279"/>
      <c r="J87" s="279"/>
      <c r="K87" s="276"/>
      <c r="L87" s="249"/>
    </row>
    <row r="88" spans="1:12" ht="15.75" customHeight="1">
      <c r="A88" s="251">
        <v>3</v>
      </c>
      <c r="B88" s="251" t="s">
        <v>998</v>
      </c>
      <c r="C88" s="251">
        <v>2023</v>
      </c>
      <c r="D88" s="251" t="s">
        <v>985</v>
      </c>
      <c r="E88" s="273" t="s">
        <v>986</v>
      </c>
      <c r="F88" s="274">
        <v>0</v>
      </c>
      <c r="G88" s="274">
        <v>0</v>
      </c>
      <c r="H88" s="274">
        <v>0</v>
      </c>
      <c r="I88" s="279">
        <v>3366.24913</v>
      </c>
      <c r="J88" s="279">
        <v>3361.24052</v>
      </c>
      <c r="K88" s="276">
        <f>J88/I88</f>
        <v>0.9985121095300512</v>
      </c>
      <c r="L88" s="249" t="s">
        <v>987</v>
      </c>
    </row>
    <row r="89" spans="1:12" ht="15.75">
      <c r="A89" s="251"/>
      <c r="B89" s="251"/>
      <c r="C89" s="251"/>
      <c r="D89" s="251" t="s">
        <v>988</v>
      </c>
      <c r="E89" s="273" t="s">
        <v>986</v>
      </c>
      <c r="F89" s="274">
        <v>0</v>
      </c>
      <c r="G89" s="274">
        <v>0</v>
      </c>
      <c r="H89" s="274">
        <v>0</v>
      </c>
      <c r="I89" s="279"/>
      <c r="J89" s="279"/>
      <c r="K89" s="276"/>
      <c r="L89" s="249"/>
    </row>
    <row r="90" spans="1:12" ht="15.75">
      <c r="A90" s="251"/>
      <c r="B90" s="251"/>
      <c r="C90" s="251"/>
      <c r="D90" s="251" t="s">
        <v>989</v>
      </c>
      <c r="E90" s="273" t="s">
        <v>990</v>
      </c>
      <c r="F90" s="274">
        <v>0</v>
      </c>
      <c r="G90" s="274">
        <v>0</v>
      </c>
      <c r="H90" s="274">
        <v>0</v>
      </c>
      <c r="I90" s="279"/>
      <c r="J90" s="279"/>
      <c r="K90" s="276"/>
      <c r="L90" s="249"/>
    </row>
    <row r="91" spans="1:12" ht="26.25">
      <c r="A91" s="251"/>
      <c r="B91" s="251"/>
      <c r="C91" s="251"/>
      <c r="D91" s="251" t="s">
        <v>991</v>
      </c>
      <c r="E91" s="273" t="s">
        <v>926</v>
      </c>
      <c r="F91" s="276">
        <v>1</v>
      </c>
      <c r="G91" s="276">
        <v>1</v>
      </c>
      <c r="H91" s="276">
        <f aca="true" t="shared" si="10" ref="H91:H92">F91-G91</f>
        <v>0</v>
      </c>
      <c r="I91" s="279"/>
      <c r="J91" s="279"/>
      <c r="K91" s="276"/>
      <c r="L91" s="249"/>
    </row>
    <row r="92" spans="1:12" ht="26.25">
      <c r="A92" s="251"/>
      <c r="B92" s="251"/>
      <c r="C92" s="251"/>
      <c r="D92" s="251" t="s">
        <v>992</v>
      </c>
      <c r="E92" s="273" t="s">
        <v>926</v>
      </c>
      <c r="F92" s="276">
        <v>1</v>
      </c>
      <c r="G92" s="276">
        <v>1</v>
      </c>
      <c r="H92" s="276">
        <f t="shared" si="10"/>
        <v>0</v>
      </c>
      <c r="I92" s="279"/>
      <c r="J92" s="279"/>
      <c r="K92" s="276"/>
      <c r="L92" s="249"/>
    </row>
    <row r="93" spans="1:12" ht="15.75" customHeight="1">
      <c r="A93" s="251">
        <v>4</v>
      </c>
      <c r="B93" s="251" t="s">
        <v>999</v>
      </c>
      <c r="C93" s="251">
        <v>2023</v>
      </c>
      <c r="D93" s="251" t="s">
        <v>985</v>
      </c>
      <c r="E93" s="273" t="s">
        <v>986</v>
      </c>
      <c r="F93" s="274">
        <v>0</v>
      </c>
      <c r="G93" s="274">
        <v>0</v>
      </c>
      <c r="H93" s="274">
        <v>0</v>
      </c>
      <c r="I93" s="274">
        <v>0</v>
      </c>
      <c r="J93" s="274">
        <v>0</v>
      </c>
      <c r="K93" s="280">
        <v>0</v>
      </c>
      <c r="L93" s="251"/>
    </row>
    <row r="94" spans="1:12" ht="15.75">
      <c r="A94" s="251"/>
      <c r="B94" s="251"/>
      <c r="C94" s="251"/>
      <c r="D94" s="251" t="s">
        <v>988</v>
      </c>
      <c r="E94" s="273" t="s">
        <v>986</v>
      </c>
      <c r="F94" s="274">
        <v>0</v>
      </c>
      <c r="G94" s="274">
        <v>0</v>
      </c>
      <c r="H94" s="274">
        <v>0</v>
      </c>
      <c r="I94" s="274"/>
      <c r="J94" s="274"/>
      <c r="K94" s="280"/>
      <c r="L94" s="251"/>
    </row>
    <row r="95" spans="1:12" ht="15.75">
      <c r="A95" s="251"/>
      <c r="B95" s="251"/>
      <c r="C95" s="251"/>
      <c r="D95" s="251" t="s">
        <v>989</v>
      </c>
      <c r="E95" s="273" t="s">
        <v>990</v>
      </c>
      <c r="F95" s="274">
        <v>0</v>
      </c>
      <c r="G95" s="274">
        <v>0</v>
      </c>
      <c r="H95" s="274">
        <v>0</v>
      </c>
      <c r="I95" s="274"/>
      <c r="J95" s="274"/>
      <c r="K95" s="280"/>
      <c r="L95" s="251"/>
    </row>
    <row r="96" spans="1:12" ht="26.25">
      <c r="A96" s="251"/>
      <c r="B96" s="251"/>
      <c r="C96" s="251"/>
      <c r="D96" s="251" t="s">
        <v>991</v>
      </c>
      <c r="E96" s="273" t="s">
        <v>926</v>
      </c>
      <c r="F96" s="274">
        <v>100</v>
      </c>
      <c r="G96" s="274">
        <v>100</v>
      </c>
      <c r="H96" s="274">
        <v>0</v>
      </c>
      <c r="I96" s="274"/>
      <c r="J96" s="274"/>
      <c r="K96" s="280"/>
      <c r="L96" s="251"/>
    </row>
    <row r="97" spans="1:12" ht="55.5" customHeight="1">
      <c r="A97" s="251"/>
      <c r="B97" s="251"/>
      <c r="C97" s="251"/>
      <c r="D97" s="251" t="s">
        <v>992</v>
      </c>
      <c r="E97" s="273" t="s">
        <v>926</v>
      </c>
      <c r="F97" s="274">
        <v>100</v>
      </c>
      <c r="G97" s="274">
        <v>100</v>
      </c>
      <c r="H97" s="274">
        <v>0</v>
      </c>
      <c r="I97" s="274"/>
      <c r="J97" s="274"/>
      <c r="K97" s="280"/>
      <c r="L97" s="251"/>
    </row>
    <row r="98" spans="1:12" ht="15.75" customHeight="1">
      <c r="A98" s="251">
        <v>5</v>
      </c>
      <c r="B98" s="251" t="s">
        <v>1000</v>
      </c>
      <c r="C98" s="251">
        <v>2023</v>
      </c>
      <c r="D98" s="251" t="s">
        <v>985</v>
      </c>
      <c r="E98" s="273" t="s">
        <v>986</v>
      </c>
      <c r="F98" s="274">
        <v>0</v>
      </c>
      <c r="G98" s="274">
        <v>0</v>
      </c>
      <c r="H98" s="274">
        <v>0</v>
      </c>
      <c r="I98" s="281">
        <v>0</v>
      </c>
      <c r="J98" s="281">
        <v>0</v>
      </c>
      <c r="K98" s="282">
        <v>0</v>
      </c>
      <c r="L98" s="251"/>
    </row>
    <row r="99" spans="1:12" ht="15.75">
      <c r="A99" s="251"/>
      <c r="B99" s="251"/>
      <c r="C99" s="251"/>
      <c r="D99" s="251" t="s">
        <v>988</v>
      </c>
      <c r="E99" s="273" t="s">
        <v>986</v>
      </c>
      <c r="F99" s="274">
        <v>0</v>
      </c>
      <c r="G99" s="274">
        <v>0</v>
      </c>
      <c r="H99" s="274">
        <v>0</v>
      </c>
      <c r="I99" s="281"/>
      <c r="J99" s="281"/>
      <c r="K99" s="282"/>
      <c r="L99" s="251"/>
    </row>
    <row r="100" spans="1:12" ht="15.75">
      <c r="A100" s="251"/>
      <c r="B100" s="251"/>
      <c r="C100" s="251"/>
      <c r="D100" s="251" t="s">
        <v>989</v>
      </c>
      <c r="E100" s="273" t="s">
        <v>990</v>
      </c>
      <c r="F100" s="274">
        <v>0</v>
      </c>
      <c r="G100" s="274">
        <v>0</v>
      </c>
      <c r="H100" s="274">
        <v>0</v>
      </c>
      <c r="I100" s="281"/>
      <c r="J100" s="281"/>
      <c r="K100" s="282"/>
      <c r="L100" s="251"/>
    </row>
    <row r="101" spans="1:12" ht="26.25">
      <c r="A101" s="251"/>
      <c r="B101" s="251"/>
      <c r="C101" s="251"/>
      <c r="D101" s="251" t="s">
        <v>991</v>
      </c>
      <c r="E101" s="273" t="s">
        <v>926</v>
      </c>
      <c r="F101" s="274">
        <v>100</v>
      </c>
      <c r="G101" s="274">
        <v>100</v>
      </c>
      <c r="H101" s="274">
        <v>0</v>
      </c>
      <c r="I101" s="281"/>
      <c r="J101" s="281"/>
      <c r="K101" s="282"/>
      <c r="L101" s="251"/>
    </row>
    <row r="102" spans="1:12" ht="26.25">
      <c r="A102" s="251"/>
      <c r="B102" s="251"/>
      <c r="C102" s="251"/>
      <c r="D102" s="251" t="s">
        <v>992</v>
      </c>
      <c r="E102" s="273" t="s">
        <v>926</v>
      </c>
      <c r="F102" s="274">
        <v>100</v>
      </c>
      <c r="G102" s="274">
        <v>100</v>
      </c>
      <c r="H102" s="274">
        <v>0</v>
      </c>
      <c r="I102" s="281"/>
      <c r="J102" s="281"/>
      <c r="K102" s="282"/>
      <c r="L102" s="251"/>
    </row>
    <row r="103" spans="1:12" ht="15.75">
      <c r="A103" s="264"/>
      <c r="B103" s="264" t="s">
        <v>1001</v>
      </c>
      <c r="C103" s="283">
        <v>2023</v>
      </c>
      <c r="D103" s="264"/>
      <c r="E103" s="283"/>
      <c r="F103" s="284">
        <v>1</v>
      </c>
      <c r="G103" s="284">
        <v>1</v>
      </c>
      <c r="H103" s="284">
        <f>F103-G103</f>
        <v>0</v>
      </c>
      <c r="I103" s="285">
        <f>I58+I63+I68+I78+I83+I88+I93+I98</f>
        <v>17271.00906</v>
      </c>
      <c r="J103" s="285">
        <f>J73+J83+J88+J93+J98</f>
        <v>17215.88155</v>
      </c>
      <c r="K103" s="284">
        <f>J103/I103</f>
        <v>0.9968080897990101</v>
      </c>
      <c r="L103" s="286"/>
    </row>
    <row r="104" spans="1:12" ht="24.75" customHeight="1">
      <c r="A104" s="251"/>
      <c r="B104" s="264" t="s">
        <v>1002</v>
      </c>
      <c r="C104" s="264"/>
      <c r="D104" s="264"/>
      <c r="E104" s="264"/>
      <c r="F104" s="264"/>
      <c r="G104" s="264"/>
      <c r="H104" s="264"/>
      <c r="I104" s="264"/>
      <c r="J104" s="264"/>
      <c r="K104" s="264"/>
      <c r="L104" s="287"/>
    </row>
    <row r="105" spans="1:12" ht="24.75" customHeight="1">
      <c r="A105" s="251"/>
      <c r="B105" s="273" t="s">
        <v>1003</v>
      </c>
      <c r="C105" s="273" t="s">
        <v>1004</v>
      </c>
      <c r="D105" s="273"/>
      <c r="E105" s="273"/>
      <c r="F105" s="273"/>
      <c r="G105" s="273"/>
      <c r="H105" s="273"/>
      <c r="I105" s="273"/>
      <c r="J105" s="273"/>
      <c r="K105" s="273"/>
      <c r="L105" s="273"/>
    </row>
    <row r="106" spans="1:12" ht="71.25" customHeight="1">
      <c r="A106" s="251">
        <v>1</v>
      </c>
      <c r="B106" s="251" t="s">
        <v>1005</v>
      </c>
      <c r="C106" s="273">
        <v>2023</v>
      </c>
      <c r="D106" s="251" t="s">
        <v>1006</v>
      </c>
      <c r="E106" s="251" t="s">
        <v>1007</v>
      </c>
      <c r="F106" s="274" t="s">
        <v>1008</v>
      </c>
      <c r="G106" s="274" t="s">
        <v>1008</v>
      </c>
      <c r="H106" s="274">
        <v>0</v>
      </c>
      <c r="I106" s="274">
        <v>0</v>
      </c>
      <c r="J106" s="274">
        <v>0</v>
      </c>
      <c r="K106" s="274">
        <v>0</v>
      </c>
      <c r="L106" s="251" t="s">
        <v>163</v>
      </c>
    </row>
    <row r="107" spans="1:12" ht="60" customHeight="1">
      <c r="A107" s="251"/>
      <c r="B107" s="251"/>
      <c r="C107" s="251"/>
      <c r="D107" s="251" t="s">
        <v>1009</v>
      </c>
      <c r="E107" s="251" t="s">
        <v>1007</v>
      </c>
      <c r="F107" s="274" t="s">
        <v>1010</v>
      </c>
      <c r="G107" s="274" t="s">
        <v>1010</v>
      </c>
      <c r="H107" s="274">
        <v>0</v>
      </c>
      <c r="I107" s="274">
        <v>0</v>
      </c>
      <c r="J107" s="274">
        <v>0</v>
      </c>
      <c r="K107" s="274">
        <v>0</v>
      </c>
      <c r="L107" s="251" t="s">
        <v>163</v>
      </c>
    </row>
    <row r="108" spans="1:12" ht="46.5" customHeight="1">
      <c r="A108" s="251"/>
      <c r="B108" s="251"/>
      <c r="C108" s="251"/>
      <c r="D108" s="251" t="s">
        <v>1011</v>
      </c>
      <c r="E108" s="251" t="s">
        <v>929</v>
      </c>
      <c r="F108" s="288" t="s">
        <v>1012</v>
      </c>
      <c r="G108" s="288" t="s">
        <v>1012</v>
      </c>
      <c r="H108" s="274">
        <v>0</v>
      </c>
      <c r="I108" s="274">
        <v>0</v>
      </c>
      <c r="J108" s="274">
        <v>0</v>
      </c>
      <c r="K108" s="274">
        <v>0</v>
      </c>
      <c r="L108" s="251" t="s">
        <v>163</v>
      </c>
    </row>
    <row r="109" spans="1:12" ht="34.5" customHeight="1">
      <c r="A109" s="251"/>
      <c r="B109" s="251"/>
      <c r="C109" s="251"/>
      <c r="D109" s="251" t="s">
        <v>1013</v>
      </c>
      <c r="E109" s="251" t="s">
        <v>926</v>
      </c>
      <c r="F109" s="274">
        <v>70.5</v>
      </c>
      <c r="G109" s="274">
        <v>70.5</v>
      </c>
      <c r="H109" s="274">
        <v>0</v>
      </c>
      <c r="I109" s="274">
        <v>0</v>
      </c>
      <c r="J109" s="274">
        <v>0</v>
      </c>
      <c r="K109" s="274">
        <v>0</v>
      </c>
      <c r="L109" s="251" t="s">
        <v>163</v>
      </c>
    </row>
    <row r="110" spans="1:12" ht="96" customHeight="1">
      <c r="A110" s="251"/>
      <c r="B110" s="251"/>
      <c r="C110" s="251"/>
      <c r="D110" s="251" t="s">
        <v>1014</v>
      </c>
      <c r="E110" s="251" t="s">
        <v>1015</v>
      </c>
      <c r="F110" s="281">
        <v>482.8176</v>
      </c>
      <c r="G110" s="281">
        <v>321.8784</v>
      </c>
      <c r="H110" s="274">
        <v>0</v>
      </c>
      <c r="I110" s="281">
        <v>482.8176</v>
      </c>
      <c r="J110" s="281">
        <v>443.2176</v>
      </c>
      <c r="K110" s="276">
        <f aca="true" t="shared" si="11" ref="K110:K111">J110/I110</f>
        <v>0.9179814488949863</v>
      </c>
      <c r="L110" s="248" t="s">
        <v>1016</v>
      </c>
    </row>
    <row r="111" spans="1:12" ht="15.75">
      <c r="A111" s="251"/>
      <c r="B111" s="251"/>
      <c r="C111" s="251"/>
      <c r="D111" s="251" t="s">
        <v>1017</v>
      </c>
      <c r="E111" s="251" t="s">
        <v>1015</v>
      </c>
      <c r="F111" s="274">
        <v>20</v>
      </c>
      <c r="G111" s="274">
        <v>20</v>
      </c>
      <c r="H111" s="274">
        <v>0</v>
      </c>
      <c r="I111" s="274">
        <v>736.34148</v>
      </c>
      <c r="J111" s="274">
        <v>736.34148</v>
      </c>
      <c r="K111" s="289">
        <f t="shared" si="11"/>
        <v>1</v>
      </c>
      <c r="L111" s="251"/>
    </row>
    <row r="112" spans="1:12" ht="60" customHeight="1">
      <c r="A112" s="251"/>
      <c r="B112" s="251"/>
      <c r="C112" s="251"/>
      <c r="D112" s="272" t="s">
        <v>1018</v>
      </c>
      <c r="E112" s="251" t="s">
        <v>926</v>
      </c>
      <c r="F112" s="274">
        <v>100</v>
      </c>
      <c r="G112" s="274">
        <v>100</v>
      </c>
      <c r="H112" s="274">
        <v>0</v>
      </c>
      <c r="I112" s="274">
        <v>0</v>
      </c>
      <c r="J112" s="274">
        <v>0</v>
      </c>
      <c r="K112" s="274">
        <v>0</v>
      </c>
      <c r="L112" s="251"/>
    </row>
    <row r="113" spans="1:12" ht="66" customHeight="1">
      <c r="A113" s="251"/>
      <c r="B113" s="251"/>
      <c r="C113" s="251"/>
      <c r="D113" s="290" t="s">
        <v>1019</v>
      </c>
      <c r="E113" s="290" t="s">
        <v>926</v>
      </c>
      <c r="F113" s="291">
        <v>0.75</v>
      </c>
      <c r="G113" s="291">
        <v>0</v>
      </c>
      <c r="H113" s="291">
        <v>0.75</v>
      </c>
      <c r="I113" s="292">
        <v>0</v>
      </c>
      <c r="J113" s="292">
        <v>0</v>
      </c>
      <c r="K113" s="291">
        <v>0</v>
      </c>
      <c r="L113" s="290"/>
    </row>
    <row r="114" spans="1:12" ht="36.75">
      <c r="A114" s="251"/>
      <c r="B114" s="251"/>
      <c r="C114" s="251"/>
      <c r="D114" s="251" t="s">
        <v>1020</v>
      </c>
      <c r="E114" s="251" t="s">
        <v>1021</v>
      </c>
      <c r="F114" s="274">
        <v>51.1</v>
      </c>
      <c r="G114" s="274">
        <v>51.1</v>
      </c>
      <c r="H114" s="274">
        <v>0</v>
      </c>
      <c r="I114" s="274">
        <v>0</v>
      </c>
      <c r="J114" s="274">
        <v>0</v>
      </c>
      <c r="K114" s="293">
        <v>0</v>
      </c>
      <c r="L114" s="251"/>
    </row>
    <row r="115" spans="1:12" ht="47.25" customHeight="1">
      <c r="A115" s="251"/>
      <c r="B115" s="251"/>
      <c r="C115" s="251"/>
      <c r="D115" s="251" t="s">
        <v>1022</v>
      </c>
      <c r="E115" s="251" t="s">
        <v>926</v>
      </c>
      <c r="F115" s="276">
        <v>1</v>
      </c>
      <c r="G115" s="276">
        <v>1</v>
      </c>
      <c r="H115" s="276">
        <v>0</v>
      </c>
      <c r="I115" s="274">
        <v>0</v>
      </c>
      <c r="J115" s="274">
        <v>0</v>
      </c>
      <c r="K115" s="293">
        <v>0</v>
      </c>
      <c r="L115" s="251"/>
    </row>
    <row r="116" spans="1:12" ht="36.75">
      <c r="A116" s="251"/>
      <c r="B116" s="251"/>
      <c r="C116" s="251"/>
      <c r="D116" s="251" t="s">
        <v>1023</v>
      </c>
      <c r="E116" s="251" t="s">
        <v>926</v>
      </c>
      <c r="F116" s="274">
        <v>100</v>
      </c>
      <c r="G116" s="274">
        <v>100</v>
      </c>
      <c r="H116" s="274">
        <v>0</v>
      </c>
      <c r="I116" s="274">
        <v>0</v>
      </c>
      <c r="J116" s="274">
        <v>0</v>
      </c>
      <c r="K116" s="274">
        <v>0</v>
      </c>
      <c r="L116" s="251"/>
    </row>
    <row r="117" spans="1:12" ht="15.75">
      <c r="A117" s="251"/>
      <c r="B117" s="251"/>
      <c r="C117" s="251"/>
      <c r="D117" s="251" t="s">
        <v>1024</v>
      </c>
      <c r="E117" s="251" t="s">
        <v>929</v>
      </c>
      <c r="F117" s="274">
        <v>4</v>
      </c>
      <c r="G117" s="274">
        <v>4</v>
      </c>
      <c r="H117" s="274">
        <v>0</v>
      </c>
      <c r="I117" s="274">
        <v>0</v>
      </c>
      <c r="J117" s="274">
        <v>0</v>
      </c>
      <c r="K117" s="274">
        <v>0</v>
      </c>
      <c r="L117" s="287"/>
    </row>
    <row r="118" spans="1:12" ht="47.25" customHeight="1">
      <c r="A118" s="264"/>
      <c r="B118" s="264" t="s">
        <v>1025</v>
      </c>
      <c r="C118" s="264">
        <v>2023</v>
      </c>
      <c r="D118" s="287"/>
      <c r="E118" s="287"/>
      <c r="F118" s="284">
        <v>1</v>
      </c>
      <c r="G118" s="284">
        <v>1</v>
      </c>
      <c r="H118" s="284">
        <v>0</v>
      </c>
      <c r="I118" s="294">
        <f>I106+I108+I109+I110+I111+I112+I113+I114+I115+I116+I117</f>
        <v>1219.1590800000001</v>
      </c>
      <c r="J118" s="295">
        <f>J110+J111+J114+J115</f>
        <v>1179.55908</v>
      </c>
      <c r="K118" s="284">
        <v>0.9675</v>
      </c>
      <c r="L118" s="296" t="s">
        <v>1026</v>
      </c>
    </row>
    <row r="119" spans="1:12" ht="50.25" customHeight="1">
      <c r="A119" s="251"/>
      <c r="B119" s="264" t="s">
        <v>1027</v>
      </c>
      <c r="C119" s="264">
        <v>2023</v>
      </c>
      <c r="D119" s="287"/>
      <c r="E119" s="287"/>
      <c r="F119" s="284">
        <v>1</v>
      </c>
      <c r="G119" s="284">
        <v>1</v>
      </c>
      <c r="H119" s="284">
        <v>0</v>
      </c>
      <c r="I119" s="285">
        <f>I103+I118</f>
        <v>18490.16814</v>
      </c>
      <c r="J119" s="285">
        <f>J103+J118</f>
        <v>18395.440629999997</v>
      </c>
      <c r="K119" s="284">
        <f>J119/I119</f>
        <v>0.9948768713576445</v>
      </c>
      <c r="L119" s="296" t="s">
        <v>1026</v>
      </c>
    </row>
    <row r="120" spans="1:12" ht="15.75">
      <c r="A120" s="246"/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</row>
    <row r="121" spans="1:12" ht="15.75" customHeight="1">
      <c r="A121" s="247" t="s">
        <v>208</v>
      </c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</row>
    <row r="122" spans="1:12" ht="15.75" customHeight="1">
      <c r="A122" s="297"/>
      <c r="B122" s="264"/>
      <c r="C122" s="264"/>
      <c r="D122" s="264"/>
      <c r="E122" s="264"/>
      <c r="F122" s="264"/>
      <c r="G122" s="264"/>
      <c r="H122" s="264"/>
      <c r="I122" s="298">
        <v>4885.29209</v>
      </c>
      <c r="J122" s="299">
        <v>1628.2407</v>
      </c>
      <c r="K122" s="300">
        <f>J122/I122</f>
        <v>0.33329444176591705</v>
      </c>
      <c r="L122" s="270"/>
    </row>
    <row r="123" spans="1:12" ht="15.75">
      <c r="A123" s="288"/>
      <c r="B123" s="288"/>
      <c r="C123" s="288"/>
      <c r="D123" s="288"/>
      <c r="E123" s="288"/>
      <c r="F123" s="288"/>
      <c r="G123" s="288"/>
      <c r="H123" s="288"/>
      <c r="I123" s="288"/>
      <c r="J123" s="288"/>
      <c r="K123" s="288"/>
      <c r="L123" s="288"/>
    </row>
    <row r="124" spans="1:12" ht="30.75" customHeight="1">
      <c r="A124" s="288" t="s">
        <v>1028</v>
      </c>
      <c r="B124" s="288"/>
      <c r="C124" s="288"/>
      <c r="D124" s="288"/>
      <c r="E124" s="288"/>
      <c r="F124" s="288"/>
      <c r="G124" s="288"/>
      <c r="H124" s="288"/>
      <c r="I124" s="275">
        <v>600</v>
      </c>
      <c r="J124" s="279">
        <v>599.50688</v>
      </c>
      <c r="K124" s="276">
        <f>J124/I124</f>
        <v>0.9991781333333334</v>
      </c>
      <c r="L124" s="301" t="s">
        <v>1029</v>
      </c>
    </row>
    <row r="125" spans="1:12" ht="56.25" customHeight="1">
      <c r="A125" s="288" t="s">
        <v>24</v>
      </c>
      <c r="B125" s="302"/>
      <c r="C125" s="252" t="s">
        <v>914</v>
      </c>
      <c r="D125" s="251" t="s">
        <v>1030</v>
      </c>
      <c r="E125" s="246" t="s">
        <v>916</v>
      </c>
      <c r="F125" s="251">
        <v>0</v>
      </c>
      <c r="G125" s="251">
        <v>0</v>
      </c>
      <c r="H125" s="274">
        <v>0</v>
      </c>
      <c r="I125" s="275">
        <v>600</v>
      </c>
      <c r="J125" s="251">
        <v>599.50688</v>
      </c>
      <c r="K125" s="288" t="s">
        <v>1031</v>
      </c>
      <c r="L125" s="274" t="s">
        <v>1029</v>
      </c>
    </row>
    <row r="126" spans="1:12" ht="15.75" customHeight="1">
      <c r="A126" s="288" t="s">
        <v>1032</v>
      </c>
      <c r="B126" s="288"/>
      <c r="C126" s="288"/>
      <c r="D126" s="288"/>
      <c r="E126" s="288"/>
      <c r="F126" s="288"/>
      <c r="G126" s="288"/>
      <c r="H126" s="288"/>
      <c r="I126" s="275">
        <v>0</v>
      </c>
      <c r="J126" s="275">
        <v>0</v>
      </c>
      <c r="K126" s="276">
        <v>0</v>
      </c>
      <c r="L126" s="274" t="s">
        <v>163</v>
      </c>
    </row>
    <row r="127" spans="1:12" ht="15.75" customHeight="1">
      <c r="A127" s="288" t="s">
        <v>24</v>
      </c>
      <c r="B127" s="302"/>
      <c r="C127" s="303">
        <v>2023</v>
      </c>
      <c r="D127" s="251" t="s">
        <v>1033</v>
      </c>
      <c r="E127" s="251" t="s">
        <v>1034</v>
      </c>
      <c r="F127" s="251">
        <v>1.1</v>
      </c>
      <c r="G127" s="251">
        <v>0</v>
      </c>
      <c r="H127" s="274" t="s">
        <v>163</v>
      </c>
      <c r="I127" s="274" t="s">
        <v>163</v>
      </c>
      <c r="J127" s="274" t="s">
        <v>163</v>
      </c>
      <c r="K127" s="274" t="s">
        <v>163</v>
      </c>
      <c r="L127" s="274" t="s">
        <v>163</v>
      </c>
    </row>
    <row r="128" spans="1:12" ht="15.75">
      <c r="A128" s="288"/>
      <c r="B128" s="302"/>
      <c r="C128" s="303"/>
      <c r="D128" s="251" t="s">
        <v>1035</v>
      </c>
      <c r="E128" s="251" t="s">
        <v>1034</v>
      </c>
      <c r="F128" s="251">
        <v>0</v>
      </c>
      <c r="G128" s="251">
        <v>0</v>
      </c>
      <c r="H128" s="274" t="s">
        <v>163</v>
      </c>
      <c r="I128" s="274" t="s">
        <v>163</v>
      </c>
      <c r="J128" s="274" t="s">
        <v>163</v>
      </c>
      <c r="K128" s="274" t="s">
        <v>163</v>
      </c>
      <c r="L128" s="274" t="s">
        <v>163</v>
      </c>
    </row>
    <row r="129" spans="1:12" ht="15.75">
      <c r="A129" s="288"/>
      <c r="B129" s="302"/>
      <c r="C129" s="303"/>
      <c r="D129" s="251" t="s">
        <v>1036</v>
      </c>
      <c r="E129" s="251" t="s">
        <v>1034</v>
      </c>
      <c r="F129" s="251">
        <v>1.1</v>
      </c>
      <c r="G129" s="251">
        <v>0</v>
      </c>
      <c r="H129" s="274" t="s">
        <v>163</v>
      </c>
      <c r="I129" s="274" t="s">
        <v>163</v>
      </c>
      <c r="J129" s="274" t="s">
        <v>163</v>
      </c>
      <c r="K129" s="274" t="s">
        <v>163</v>
      </c>
      <c r="L129" s="274" t="s">
        <v>163</v>
      </c>
    </row>
    <row r="130" spans="1:12" ht="15.75">
      <c r="A130" s="288"/>
      <c r="B130" s="302"/>
      <c r="C130" s="303"/>
      <c r="D130" s="251" t="s">
        <v>1037</v>
      </c>
      <c r="E130" s="251" t="s">
        <v>1034</v>
      </c>
      <c r="F130" s="251">
        <v>0</v>
      </c>
      <c r="G130" s="251">
        <v>0</v>
      </c>
      <c r="H130" s="274" t="s">
        <v>163</v>
      </c>
      <c r="I130" s="274" t="s">
        <v>163</v>
      </c>
      <c r="J130" s="274" t="s">
        <v>163</v>
      </c>
      <c r="K130" s="274" t="s">
        <v>163</v>
      </c>
      <c r="L130" s="274" t="s">
        <v>163</v>
      </c>
    </row>
    <row r="131" spans="1:12" ht="48.75" customHeight="1">
      <c r="A131" s="288"/>
      <c r="B131" s="302"/>
      <c r="C131" s="303"/>
      <c r="D131" s="251" t="s">
        <v>1038</v>
      </c>
      <c r="E131" s="251" t="s">
        <v>1039</v>
      </c>
      <c r="F131" s="251">
        <v>0</v>
      </c>
      <c r="G131" s="251">
        <v>0</v>
      </c>
      <c r="H131" s="274" t="s">
        <v>163</v>
      </c>
      <c r="I131" s="274" t="s">
        <v>163</v>
      </c>
      <c r="J131" s="274" t="s">
        <v>163</v>
      </c>
      <c r="K131" s="274" t="s">
        <v>163</v>
      </c>
      <c r="L131" s="274" t="s">
        <v>163</v>
      </c>
    </row>
    <row r="132" spans="1:12" ht="52.5" customHeight="1">
      <c r="A132" s="288"/>
      <c r="B132" s="302"/>
      <c r="C132" s="303"/>
      <c r="D132" s="251" t="s">
        <v>1040</v>
      </c>
      <c r="E132" s="251" t="s">
        <v>929</v>
      </c>
      <c r="F132" s="251">
        <v>1</v>
      </c>
      <c r="G132" s="251">
        <v>1</v>
      </c>
      <c r="H132" s="251">
        <v>0</v>
      </c>
      <c r="I132" s="274" t="s">
        <v>163</v>
      </c>
      <c r="J132" s="274" t="s">
        <v>163</v>
      </c>
      <c r="K132" s="274" t="s">
        <v>163</v>
      </c>
      <c r="L132" s="274" t="s">
        <v>163</v>
      </c>
    </row>
    <row r="133" spans="1:12" ht="36.75">
      <c r="A133" s="288"/>
      <c r="B133" s="302"/>
      <c r="C133" s="303"/>
      <c r="D133" s="251" t="s">
        <v>1041</v>
      </c>
      <c r="E133" s="251" t="s">
        <v>926</v>
      </c>
      <c r="F133" s="251">
        <v>100</v>
      </c>
      <c r="G133" s="251">
        <v>100</v>
      </c>
      <c r="H133" s="251">
        <v>0</v>
      </c>
      <c r="I133" s="274" t="s">
        <v>163</v>
      </c>
      <c r="J133" s="274" t="s">
        <v>163</v>
      </c>
      <c r="K133" s="274" t="s">
        <v>163</v>
      </c>
      <c r="L133" s="274" t="s">
        <v>163</v>
      </c>
    </row>
    <row r="134" spans="1:12" ht="15.75" customHeight="1">
      <c r="A134" s="288" t="s">
        <v>1042</v>
      </c>
      <c r="B134" s="288"/>
      <c r="C134" s="288"/>
      <c r="D134" s="288"/>
      <c r="E134" s="288"/>
      <c r="F134" s="288"/>
      <c r="G134" s="288"/>
      <c r="H134" s="288"/>
      <c r="I134" s="281">
        <v>2149.91</v>
      </c>
      <c r="J134" s="281">
        <v>2149.91</v>
      </c>
      <c r="K134" s="276">
        <f>J134/I134</f>
        <v>1</v>
      </c>
      <c r="L134" s="274" t="s">
        <v>1029</v>
      </c>
    </row>
    <row r="135" spans="1:12" ht="53.25" customHeight="1">
      <c r="A135" s="288" t="s">
        <v>24</v>
      </c>
      <c r="B135" s="302"/>
      <c r="C135" s="303">
        <v>2023</v>
      </c>
      <c r="D135" s="251" t="s">
        <v>1043</v>
      </c>
      <c r="E135" s="251" t="s">
        <v>1044</v>
      </c>
      <c r="F135" s="251">
        <v>1</v>
      </c>
      <c r="G135" s="251">
        <v>1</v>
      </c>
      <c r="H135" s="274"/>
      <c r="I135" s="281"/>
      <c r="J135" s="281"/>
      <c r="K135" s="276"/>
      <c r="L135" s="251"/>
    </row>
    <row r="136" spans="1:12" ht="25.5" customHeight="1">
      <c r="A136" s="288" t="s">
        <v>222</v>
      </c>
      <c r="B136" s="288"/>
      <c r="C136" s="288"/>
      <c r="D136" s="288"/>
      <c r="E136" s="288"/>
      <c r="F136" s="288"/>
      <c r="G136" s="288"/>
      <c r="H136" s="288"/>
      <c r="I136" s="281">
        <v>1719.925</v>
      </c>
      <c r="J136" s="281">
        <v>1719.925</v>
      </c>
      <c r="K136" s="276">
        <v>1</v>
      </c>
      <c r="L136" s="274" t="s">
        <v>1029</v>
      </c>
    </row>
    <row r="137" spans="1:12" ht="59.25">
      <c r="A137" s="288" t="s">
        <v>24</v>
      </c>
      <c r="B137" s="302"/>
      <c r="C137" s="288" t="s">
        <v>914</v>
      </c>
      <c r="D137" s="251" t="s">
        <v>1045</v>
      </c>
      <c r="E137" s="251" t="s">
        <v>1046</v>
      </c>
      <c r="F137" s="251">
        <v>1</v>
      </c>
      <c r="G137" s="251">
        <v>1</v>
      </c>
      <c r="H137" s="276"/>
      <c r="I137" s="281"/>
      <c r="J137" s="281"/>
      <c r="K137" s="276"/>
      <c r="L137" s="251"/>
    </row>
    <row r="138" spans="1:12" ht="15.75" customHeight="1">
      <c r="A138" s="288" t="s">
        <v>227</v>
      </c>
      <c r="B138" s="288"/>
      <c r="C138" s="288"/>
      <c r="D138" s="288"/>
      <c r="E138" s="288"/>
      <c r="F138" s="288"/>
      <c r="G138" s="288"/>
      <c r="H138" s="288"/>
      <c r="I138" s="281">
        <v>22608.6</v>
      </c>
      <c r="J138" s="281">
        <v>22599.5162</v>
      </c>
      <c r="K138" s="276">
        <v>0.9995999999999999</v>
      </c>
      <c r="L138" s="274" t="s">
        <v>1029</v>
      </c>
    </row>
    <row r="139" spans="1:12" ht="53.25" customHeight="1">
      <c r="A139" s="288" t="s">
        <v>24</v>
      </c>
      <c r="B139" s="302"/>
      <c r="C139" s="304" t="s">
        <v>1047</v>
      </c>
      <c r="D139" s="251" t="s">
        <v>1048</v>
      </c>
      <c r="E139" s="251" t="s">
        <v>1046</v>
      </c>
      <c r="F139" s="251">
        <v>130</v>
      </c>
      <c r="G139" s="251">
        <v>0</v>
      </c>
      <c r="H139" s="276"/>
      <c r="I139" s="251"/>
      <c r="J139" s="251"/>
      <c r="K139" s="276"/>
      <c r="L139" s="251"/>
    </row>
    <row r="140" spans="1:12" ht="26.25">
      <c r="A140" s="288"/>
      <c r="B140" s="302"/>
      <c r="C140" s="304"/>
      <c r="D140" s="251" t="s">
        <v>1049</v>
      </c>
      <c r="E140" s="251" t="s">
        <v>1046</v>
      </c>
      <c r="F140" s="251">
        <v>2</v>
      </c>
      <c r="G140" s="251">
        <v>2</v>
      </c>
      <c r="H140" s="251"/>
      <c r="I140" s="251"/>
      <c r="J140" s="251"/>
      <c r="K140" s="276"/>
      <c r="L140" s="251"/>
    </row>
    <row r="141" spans="1:12" ht="15.75" customHeight="1">
      <c r="A141" s="288" t="s">
        <v>232</v>
      </c>
      <c r="B141" s="288"/>
      <c r="C141" s="288"/>
      <c r="D141" s="288"/>
      <c r="E141" s="288"/>
      <c r="F141" s="288"/>
      <c r="G141" s="288"/>
      <c r="H141" s="288"/>
      <c r="I141" s="251">
        <v>1250.1084</v>
      </c>
      <c r="J141" s="251">
        <v>1250.07101</v>
      </c>
      <c r="K141" s="276">
        <f>J141/I141</f>
        <v>0.9999700905937435</v>
      </c>
      <c r="L141" s="301" t="s">
        <v>1029</v>
      </c>
    </row>
    <row r="142" spans="1:12" ht="26.25">
      <c r="A142" s="288" t="s">
        <v>24</v>
      </c>
      <c r="B142" s="302"/>
      <c r="C142" s="303">
        <v>2023</v>
      </c>
      <c r="D142" s="251" t="s">
        <v>1050</v>
      </c>
      <c r="E142" s="251" t="s">
        <v>1044</v>
      </c>
      <c r="F142" s="251">
        <v>1</v>
      </c>
      <c r="G142" s="251">
        <v>1</v>
      </c>
      <c r="H142" s="276"/>
      <c r="I142" s="251"/>
      <c r="J142" s="251"/>
      <c r="K142" s="276"/>
      <c r="L142" s="251"/>
    </row>
    <row r="143" spans="1:12" ht="15.75">
      <c r="A143" s="246"/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</row>
    <row r="144" spans="1:12" ht="15.75" customHeight="1">
      <c r="A144" s="264" t="s">
        <v>237</v>
      </c>
      <c r="B144" s="264"/>
      <c r="C144" s="264"/>
      <c r="D144" s="264"/>
      <c r="E144" s="264"/>
      <c r="F144" s="264"/>
      <c r="G144" s="264"/>
      <c r="H144" s="264"/>
      <c r="I144" s="264"/>
      <c r="J144" s="264"/>
      <c r="K144" s="264"/>
      <c r="L144" s="264"/>
    </row>
    <row r="145" spans="1:12" ht="24.75" customHeight="1">
      <c r="A145" s="288"/>
      <c r="B145" s="288"/>
      <c r="C145" s="288"/>
      <c r="D145" s="288"/>
      <c r="E145" s="288"/>
      <c r="F145" s="288"/>
      <c r="G145" s="288"/>
      <c r="H145" s="288"/>
      <c r="I145" s="279">
        <v>14452.6</v>
      </c>
      <c r="J145" s="305">
        <v>14450.97178</v>
      </c>
      <c r="K145" s="276">
        <f>J145/I145</f>
        <v>0.9998873406861049</v>
      </c>
      <c r="L145" s="251" t="s">
        <v>1029</v>
      </c>
    </row>
    <row r="146" spans="1:12" ht="15.75" customHeight="1">
      <c r="A146" s="288" t="s">
        <v>24</v>
      </c>
      <c r="B146" s="302"/>
      <c r="C146" s="306">
        <v>2023</v>
      </c>
      <c r="D146" s="307" t="s">
        <v>1051</v>
      </c>
      <c r="E146" s="307"/>
      <c r="F146" s="307"/>
      <c r="G146" s="307"/>
      <c r="H146" s="307"/>
      <c r="I146" s="307"/>
      <c r="J146" s="307"/>
      <c r="K146" s="307"/>
      <c r="L146" s="307"/>
    </row>
    <row r="147" spans="1:12" ht="78.75" customHeight="1">
      <c r="A147" s="288"/>
      <c r="B147" s="302"/>
      <c r="C147" s="306"/>
      <c r="D147" s="308" t="s">
        <v>1052</v>
      </c>
      <c r="E147" s="309" t="s">
        <v>926</v>
      </c>
      <c r="F147" s="251">
        <v>100</v>
      </c>
      <c r="G147" s="251">
        <v>100</v>
      </c>
      <c r="H147" s="276">
        <v>0</v>
      </c>
      <c r="I147" s="251" t="s">
        <v>163</v>
      </c>
      <c r="J147" s="251" t="s">
        <v>163</v>
      </c>
      <c r="K147" s="251" t="s">
        <v>163</v>
      </c>
      <c r="L147" s="251" t="s">
        <v>163</v>
      </c>
    </row>
    <row r="148" spans="1:12" ht="68.25" customHeight="1">
      <c r="A148" s="288"/>
      <c r="B148" s="302"/>
      <c r="C148" s="306"/>
      <c r="D148" s="308" t="s">
        <v>1053</v>
      </c>
      <c r="E148" s="309" t="s">
        <v>926</v>
      </c>
      <c r="F148" s="251">
        <v>100</v>
      </c>
      <c r="G148" s="251">
        <v>100</v>
      </c>
      <c r="H148" s="276">
        <v>0</v>
      </c>
      <c r="I148" s="251" t="s">
        <v>163</v>
      </c>
      <c r="J148" s="251" t="s">
        <v>163</v>
      </c>
      <c r="K148" s="251" t="s">
        <v>163</v>
      </c>
      <c r="L148" s="251" t="s">
        <v>163</v>
      </c>
    </row>
    <row r="149" spans="1:12" ht="30" customHeight="1">
      <c r="A149" s="288"/>
      <c r="B149" s="302"/>
      <c r="C149" s="306"/>
      <c r="D149" s="310" t="s">
        <v>1054</v>
      </c>
      <c r="E149" s="310"/>
      <c r="F149" s="310"/>
      <c r="G149" s="310"/>
      <c r="H149" s="310"/>
      <c r="I149" s="310"/>
      <c r="J149" s="310"/>
      <c r="K149" s="310"/>
      <c r="L149" s="310"/>
    </row>
    <row r="150" spans="1:12" ht="65.25" customHeight="1">
      <c r="A150" s="288"/>
      <c r="B150" s="302"/>
      <c r="C150" s="306"/>
      <c r="D150" s="251" t="s">
        <v>1055</v>
      </c>
      <c r="E150" s="251" t="s">
        <v>926</v>
      </c>
      <c r="F150" s="251">
        <v>100</v>
      </c>
      <c r="G150" s="251">
        <v>100</v>
      </c>
      <c r="H150" s="276">
        <v>0</v>
      </c>
      <c r="I150" s="251" t="s">
        <v>163</v>
      </c>
      <c r="J150" s="251" t="s">
        <v>163</v>
      </c>
      <c r="K150" s="251" t="s">
        <v>163</v>
      </c>
      <c r="L150" s="251" t="s">
        <v>163</v>
      </c>
    </row>
    <row r="151" spans="1:12" ht="63.75" customHeight="1">
      <c r="A151" s="288"/>
      <c r="B151" s="302"/>
      <c r="C151" s="306"/>
      <c r="D151" s="251" t="s">
        <v>1056</v>
      </c>
      <c r="E151" s="251" t="s">
        <v>926</v>
      </c>
      <c r="F151" s="251">
        <v>100</v>
      </c>
      <c r="G151" s="251">
        <v>100</v>
      </c>
      <c r="H151" s="276">
        <v>0</v>
      </c>
      <c r="I151" s="251" t="s">
        <v>163</v>
      </c>
      <c r="J151" s="251" t="s">
        <v>163</v>
      </c>
      <c r="K151" s="251" t="s">
        <v>163</v>
      </c>
      <c r="L151" s="251" t="s">
        <v>163</v>
      </c>
    </row>
    <row r="152" spans="1:12" ht="63" customHeight="1">
      <c r="A152" s="288"/>
      <c r="B152" s="302"/>
      <c r="C152" s="306"/>
      <c r="D152" s="251" t="s">
        <v>1057</v>
      </c>
      <c r="E152" s="251" t="s">
        <v>926</v>
      </c>
      <c r="F152" s="251">
        <v>100</v>
      </c>
      <c r="G152" s="251">
        <v>100</v>
      </c>
      <c r="H152" s="276">
        <v>0</v>
      </c>
      <c r="I152" s="251" t="s">
        <v>163</v>
      </c>
      <c r="J152" s="251" t="s">
        <v>163</v>
      </c>
      <c r="K152" s="251" t="s">
        <v>163</v>
      </c>
      <c r="L152" s="251" t="s">
        <v>163</v>
      </c>
    </row>
    <row r="153" spans="1:12" ht="24.75" customHeight="1">
      <c r="A153" s="288"/>
      <c r="B153" s="302"/>
      <c r="C153" s="306"/>
      <c r="D153" s="302" t="s">
        <v>1058</v>
      </c>
      <c r="E153" s="302"/>
      <c r="F153" s="302"/>
      <c r="G153" s="302"/>
      <c r="H153" s="302"/>
      <c r="I153" s="302"/>
      <c r="J153" s="302"/>
      <c r="K153" s="302"/>
      <c r="L153" s="302"/>
    </row>
    <row r="154" spans="1:12" ht="38.25">
      <c r="A154" s="288"/>
      <c r="B154" s="302"/>
      <c r="C154" s="306"/>
      <c r="D154" s="251" t="s">
        <v>1059</v>
      </c>
      <c r="E154" s="251" t="s">
        <v>926</v>
      </c>
      <c r="F154" s="251">
        <v>0</v>
      </c>
      <c r="G154" s="251">
        <v>0</v>
      </c>
      <c r="H154" s="276">
        <v>0</v>
      </c>
      <c r="I154" s="251" t="s">
        <v>163</v>
      </c>
      <c r="J154" s="251" t="s">
        <v>163</v>
      </c>
      <c r="K154" s="251" t="s">
        <v>163</v>
      </c>
      <c r="L154" s="251" t="s">
        <v>163</v>
      </c>
    </row>
    <row r="155" spans="1:12" ht="38.25">
      <c r="A155" s="288"/>
      <c r="B155" s="302"/>
      <c r="C155" s="306"/>
      <c r="D155" s="251" t="s">
        <v>1060</v>
      </c>
      <c r="E155" s="251" t="s">
        <v>1061</v>
      </c>
      <c r="F155" s="251">
        <v>1.2</v>
      </c>
      <c r="G155" s="251">
        <v>1.2</v>
      </c>
      <c r="H155" s="276">
        <v>0</v>
      </c>
      <c r="I155" s="251" t="s">
        <v>163</v>
      </c>
      <c r="J155" s="251" t="s">
        <v>163</v>
      </c>
      <c r="K155" s="251" t="s">
        <v>163</v>
      </c>
      <c r="L155" s="251" t="s">
        <v>163</v>
      </c>
    </row>
    <row r="156" spans="1:12" ht="26.25">
      <c r="A156" s="288"/>
      <c r="B156" s="302"/>
      <c r="C156" s="306"/>
      <c r="D156" s="251" t="s">
        <v>1062</v>
      </c>
      <c r="E156" s="251" t="s">
        <v>926</v>
      </c>
      <c r="F156" s="251">
        <v>10</v>
      </c>
      <c r="G156" s="251">
        <v>10</v>
      </c>
      <c r="H156" s="276">
        <v>0</v>
      </c>
      <c r="I156" s="251" t="s">
        <v>163</v>
      </c>
      <c r="J156" s="251" t="s">
        <v>163</v>
      </c>
      <c r="K156" s="251" t="s">
        <v>163</v>
      </c>
      <c r="L156" s="251" t="s">
        <v>163</v>
      </c>
    </row>
    <row r="157" spans="1:12" ht="26.25">
      <c r="A157" s="288"/>
      <c r="B157" s="302"/>
      <c r="C157" s="306"/>
      <c r="D157" s="251" t="s">
        <v>1063</v>
      </c>
      <c r="E157" s="251" t="s">
        <v>926</v>
      </c>
      <c r="F157" s="251">
        <v>10</v>
      </c>
      <c r="G157" s="251">
        <v>10</v>
      </c>
      <c r="H157" s="276">
        <v>0</v>
      </c>
      <c r="I157" s="251" t="s">
        <v>163</v>
      </c>
      <c r="J157" s="251" t="s">
        <v>163</v>
      </c>
      <c r="K157" s="251" t="s">
        <v>163</v>
      </c>
      <c r="L157" s="251" t="s">
        <v>163</v>
      </c>
    </row>
    <row r="158" spans="1:12" ht="38.25">
      <c r="A158" s="288"/>
      <c r="B158" s="302"/>
      <c r="C158" s="306"/>
      <c r="D158" s="251" t="s">
        <v>1064</v>
      </c>
      <c r="E158" s="251" t="s">
        <v>1061</v>
      </c>
      <c r="F158" s="251">
        <v>1.22</v>
      </c>
      <c r="G158" s="251">
        <v>1.22</v>
      </c>
      <c r="H158" s="276">
        <v>0</v>
      </c>
      <c r="I158" s="251" t="s">
        <v>163</v>
      </c>
      <c r="J158" s="251" t="s">
        <v>163</v>
      </c>
      <c r="K158" s="251" t="s">
        <v>163</v>
      </c>
      <c r="L158" s="251" t="s">
        <v>163</v>
      </c>
    </row>
    <row r="159" spans="1:12" ht="38.25">
      <c r="A159" s="288"/>
      <c r="B159" s="302"/>
      <c r="C159" s="306"/>
      <c r="D159" s="251" t="s">
        <v>1065</v>
      </c>
      <c r="E159" s="251" t="s">
        <v>1061</v>
      </c>
      <c r="F159" s="251">
        <v>1.13</v>
      </c>
      <c r="G159" s="251">
        <v>1.13</v>
      </c>
      <c r="H159" s="276">
        <v>0</v>
      </c>
      <c r="I159" s="251" t="s">
        <v>163</v>
      </c>
      <c r="J159" s="251" t="s">
        <v>163</v>
      </c>
      <c r="K159" s="251" t="s">
        <v>163</v>
      </c>
      <c r="L159" s="251" t="s">
        <v>163</v>
      </c>
    </row>
    <row r="160" spans="1:12" ht="15.75">
      <c r="A160" s="246"/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</row>
    <row r="161" spans="1:12" ht="15.75">
      <c r="A161" s="247" t="s">
        <v>251</v>
      </c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</row>
    <row r="162" spans="1:12" ht="15.75" customHeight="1">
      <c r="A162" s="270">
        <v>1</v>
      </c>
      <c r="B162" s="311" t="s">
        <v>1066</v>
      </c>
      <c r="C162" s="311"/>
      <c r="D162" s="311"/>
      <c r="E162" s="311"/>
      <c r="F162" s="311"/>
      <c r="G162" s="311"/>
      <c r="H162" s="311"/>
      <c r="I162" s="251">
        <v>82027.97241</v>
      </c>
      <c r="J162" s="305">
        <v>81626.25271</v>
      </c>
      <c r="K162" s="276">
        <f>J162/I162</f>
        <v>0.995102649886406</v>
      </c>
      <c r="L162" s="251" t="s">
        <v>1067</v>
      </c>
    </row>
    <row r="163" spans="1:12" ht="63" customHeight="1">
      <c r="A163" s="288" t="s">
        <v>26</v>
      </c>
      <c r="B163" s="251" t="s">
        <v>1068</v>
      </c>
      <c r="C163" s="312" t="s">
        <v>914</v>
      </c>
      <c r="D163" s="251" t="s">
        <v>1069</v>
      </c>
      <c r="E163" s="251" t="s">
        <v>926</v>
      </c>
      <c r="F163" s="251">
        <v>100</v>
      </c>
      <c r="G163" s="251">
        <v>100</v>
      </c>
      <c r="H163" s="276">
        <v>0</v>
      </c>
      <c r="I163" s="251" t="s">
        <v>163</v>
      </c>
      <c r="J163" s="251" t="s">
        <v>163</v>
      </c>
      <c r="K163" s="251" t="s">
        <v>163</v>
      </c>
      <c r="L163" s="251" t="s">
        <v>163</v>
      </c>
    </row>
    <row r="164" spans="1:12" ht="76.5" customHeight="1">
      <c r="A164" s="288"/>
      <c r="B164" s="251"/>
      <c r="C164" s="312"/>
      <c r="D164" s="251" t="s">
        <v>1070</v>
      </c>
      <c r="E164" s="251" t="s">
        <v>1071</v>
      </c>
      <c r="F164" s="251">
        <v>1</v>
      </c>
      <c r="G164" s="251">
        <v>1</v>
      </c>
      <c r="H164" s="276">
        <v>0</v>
      </c>
      <c r="I164" s="251" t="s">
        <v>163</v>
      </c>
      <c r="J164" s="251" t="s">
        <v>163</v>
      </c>
      <c r="K164" s="251" t="s">
        <v>163</v>
      </c>
      <c r="L164" s="251" t="s">
        <v>163</v>
      </c>
    </row>
    <row r="165" spans="1:12" ht="75.75" customHeight="1">
      <c r="A165" s="288"/>
      <c r="B165" s="251"/>
      <c r="C165" s="312"/>
      <c r="D165" s="251" t="s">
        <v>1072</v>
      </c>
      <c r="E165" s="251" t="s">
        <v>926</v>
      </c>
      <c r="F165" s="251">
        <v>0</v>
      </c>
      <c r="G165" s="251">
        <v>0</v>
      </c>
      <c r="H165" s="276">
        <v>0</v>
      </c>
      <c r="I165" s="251" t="s">
        <v>163</v>
      </c>
      <c r="J165" s="251" t="s">
        <v>163</v>
      </c>
      <c r="K165" s="251" t="s">
        <v>163</v>
      </c>
      <c r="L165" s="251" t="s">
        <v>163</v>
      </c>
    </row>
    <row r="166" spans="1:12" ht="58.5" customHeight="1">
      <c r="A166" s="288"/>
      <c r="B166" s="251"/>
      <c r="C166" s="312"/>
      <c r="D166" s="251" t="s">
        <v>1073</v>
      </c>
      <c r="E166" s="251" t="s">
        <v>926</v>
      </c>
      <c r="F166" s="251">
        <v>0</v>
      </c>
      <c r="G166" s="251">
        <v>0</v>
      </c>
      <c r="H166" s="276">
        <v>0</v>
      </c>
      <c r="I166" s="251" t="s">
        <v>163</v>
      </c>
      <c r="J166" s="251" t="s">
        <v>163</v>
      </c>
      <c r="K166" s="251" t="s">
        <v>163</v>
      </c>
      <c r="L166" s="251" t="s">
        <v>163</v>
      </c>
    </row>
    <row r="167" spans="1:12" ht="15.75">
      <c r="A167" s="246"/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</row>
    <row r="168" spans="1:12" ht="15.75">
      <c r="A168" s="247" t="s">
        <v>358</v>
      </c>
      <c r="B168" s="247"/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</row>
    <row r="169" spans="1:12" ht="15.75" customHeight="1">
      <c r="A169" s="313" t="s">
        <v>358</v>
      </c>
      <c r="B169" s="313"/>
      <c r="C169" s="313"/>
      <c r="D169" s="313"/>
      <c r="E169" s="313"/>
      <c r="F169" s="313"/>
      <c r="G169" s="313"/>
      <c r="H169" s="313"/>
      <c r="I169" s="251">
        <v>6725.98056</v>
      </c>
      <c r="J169" s="279">
        <v>6300.53323</v>
      </c>
      <c r="K169" s="276">
        <f>J169/I169</f>
        <v>0.9367456795028263</v>
      </c>
      <c r="L169" s="301" t="s">
        <v>1029</v>
      </c>
    </row>
    <row r="170" spans="1:12" ht="47.25" customHeight="1">
      <c r="A170" s="288" t="s">
        <v>24</v>
      </c>
      <c r="B170" s="314"/>
      <c r="C170" s="288" t="s">
        <v>914</v>
      </c>
      <c r="D170" s="251" t="s">
        <v>1074</v>
      </c>
      <c r="E170" s="251" t="s">
        <v>926</v>
      </c>
      <c r="F170" s="251">
        <v>100</v>
      </c>
      <c r="G170" s="251">
        <v>100</v>
      </c>
      <c r="H170" s="276">
        <v>0</v>
      </c>
      <c r="I170" s="251" t="s">
        <v>163</v>
      </c>
      <c r="J170" s="251" t="s">
        <v>163</v>
      </c>
      <c r="K170" s="251" t="s">
        <v>163</v>
      </c>
      <c r="L170" s="251" t="s">
        <v>163</v>
      </c>
    </row>
    <row r="171" spans="1:12" ht="57" customHeight="1">
      <c r="A171" s="288"/>
      <c r="B171" s="314"/>
      <c r="C171" s="288"/>
      <c r="D171" s="251" t="s">
        <v>1075</v>
      </c>
      <c r="E171" s="251" t="s">
        <v>929</v>
      </c>
      <c r="F171" s="251">
        <v>90</v>
      </c>
      <c r="G171" s="251">
        <v>90</v>
      </c>
      <c r="H171" s="276">
        <v>0</v>
      </c>
      <c r="I171" s="251" t="s">
        <v>163</v>
      </c>
      <c r="J171" s="251" t="s">
        <v>163</v>
      </c>
      <c r="K171" s="251" t="s">
        <v>163</v>
      </c>
      <c r="L171" s="251" t="s">
        <v>163</v>
      </c>
    </row>
    <row r="172" spans="1:12" ht="26.25">
      <c r="A172" s="288"/>
      <c r="B172" s="314"/>
      <c r="C172" s="288"/>
      <c r="D172" s="251" t="s">
        <v>1076</v>
      </c>
      <c r="E172" s="251" t="s">
        <v>926</v>
      </c>
      <c r="F172" s="251">
        <v>100</v>
      </c>
      <c r="G172" s="251">
        <v>100</v>
      </c>
      <c r="H172" s="276">
        <v>0</v>
      </c>
      <c r="I172" s="251" t="s">
        <v>163</v>
      </c>
      <c r="J172" s="251" t="s">
        <v>163</v>
      </c>
      <c r="K172" s="251" t="s">
        <v>163</v>
      </c>
      <c r="L172" s="251" t="s">
        <v>163</v>
      </c>
    </row>
    <row r="173" spans="1:12" ht="15.75" customHeight="1">
      <c r="A173" s="315" t="s">
        <v>1077</v>
      </c>
      <c r="B173" s="315"/>
      <c r="C173" s="315"/>
      <c r="D173" s="315"/>
      <c r="E173" s="315"/>
      <c r="F173" s="315"/>
      <c r="G173" s="315"/>
      <c r="H173" s="315"/>
      <c r="I173" s="316">
        <v>40.212</v>
      </c>
      <c r="J173" s="305">
        <v>40.212</v>
      </c>
      <c r="K173" s="276">
        <f>J173/I173</f>
        <v>1</v>
      </c>
      <c r="L173" s="301" t="s">
        <v>1029</v>
      </c>
    </row>
    <row r="174" spans="1:12" ht="28.5" customHeight="1">
      <c r="A174" s="252" t="s">
        <v>24</v>
      </c>
      <c r="B174" s="302"/>
      <c r="C174" s="288" t="s">
        <v>914</v>
      </c>
      <c r="D174" s="251" t="s">
        <v>1078</v>
      </c>
      <c r="E174" s="251" t="s">
        <v>929</v>
      </c>
      <c r="F174" s="251">
        <v>0</v>
      </c>
      <c r="G174" s="251">
        <v>0</v>
      </c>
      <c r="H174" s="276">
        <v>0</v>
      </c>
      <c r="I174" s="251" t="s">
        <v>163</v>
      </c>
      <c r="J174" s="251" t="s">
        <v>163</v>
      </c>
      <c r="K174" s="251" t="s">
        <v>163</v>
      </c>
      <c r="L174" s="251" t="s">
        <v>163</v>
      </c>
    </row>
    <row r="175" spans="1:12" ht="38.25">
      <c r="A175" s="252"/>
      <c r="B175" s="302"/>
      <c r="C175" s="288"/>
      <c r="D175" s="251" t="s">
        <v>1079</v>
      </c>
      <c r="E175" s="251" t="s">
        <v>926</v>
      </c>
      <c r="F175" s="251">
        <v>100</v>
      </c>
      <c r="G175" s="251">
        <v>100</v>
      </c>
      <c r="H175" s="276">
        <v>0</v>
      </c>
      <c r="I175" s="251" t="s">
        <v>163</v>
      </c>
      <c r="J175" s="251" t="s">
        <v>163</v>
      </c>
      <c r="K175" s="251" t="s">
        <v>163</v>
      </c>
      <c r="L175" s="251" t="s">
        <v>163</v>
      </c>
    </row>
    <row r="176" spans="1:12" ht="26.25">
      <c r="A176" s="252"/>
      <c r="B176" s="302"/>
      <c r="C176" s="288"/>
      <c r="D176" s="251" t="s">
        <v>1080</v>
      </c>
      <c r="E176" s="251" t="s">
        <v>929</v>
      </c>
      <c r="F176" s="251">
        <v>4</v>
      </c>
      <c r="G176" s="251">
        <v>4</v>
      </c>
      <c r="H176" s="276">
        <v>0</v>
      </c>
      <c r="I176" s="251" t="s">
        <v>163</v>
      </c>
      <c r="J176" s="251" t="s">
        <v>163</v>
      </c>
      <c r="K176" s="251" t="s">
        <v>163</v>
      </c>
      <c r="L176" s="251" t="s">
        <v>163</v>
      </c>
    </row>
    <row r="177" spans="1:12" ht="39" customHeight="1">
      <c r="A177" s="252"/>
      <c r="B177" s="302"/>
      <c r="C177" s="288"/>
      <c r="D177" s="251" t="s">
        <v>1081</v>
      </c>
      <c r="E177" s="251" t="s">
        <v>926</v>
      </c>
      <c r="F177" s="251">
        <v>100</v>
      </c>
      <c r="G177" s="251">
        <v>100</v>
      </c>
      <c r="H177" s="276">
        <v>0</v>
      </c>
      <c r="I177" s="251" t="s">
        <v>163</v>
      </c>
      <c r="J177" s="251" t="s">
        <v>163</v>
      </c>
      <c r="K177" s="251" t="s">
        <v>163</v>
      </c>
      <c r="L177" s="251" t="s">
        <v>163</v>
      </c>
    </row>
    <row r="178" spans="1:12" ht="15.75" customHeight="1">
      <c r="A178" s="317" t="s">
        <v>369</v>
      </c>
      <c r="B178" s="317"/>
      <c r="C178" s="317"/>
      <c r="D178" s="317"/>
      <c r="E178" s="317"/>
      <c r="F178" s="317"/>
      <c r="G178" s="317"/>
      <c r="H178" s="317"/>
      <c r="I178" s="251">
        <v>6685.76856</v>
      </c>
      <c r="J178" s="305">
        <v>6260.32123</v>
      </c>
      <c r="K178" s="276">
        <f>J178/I178</f>
        <v>0.9363652321820723</v>
      </c>
      <c r="L178" s="301" t="s">
        <v>1029</v>
      </c>
    </row>
    <row r="179" spans="1:12" ht="48">
      <c r="A179" s="251">
        <v>1</v>
      </c>
      <c r="B179" s="302"/>
      <c r="C179" s="251">
        <v>2023</v>
      </c>
      <c r="D179" s="251" t="s">
        <v>1082</v>
      </c>
      <c r="E179" s="251" t="s">
        <v>926</v>
      </c>
      <c r="F179" s="251">
        <v>99</v>
      </c>
      <c r="G179" s="251">
        <v>99</v>
      </c>
      <c r="H179" s="276">
        <v>0</v>
      </c>
      <c r="I179" s="251" t="s">
        <v>163</v>
      </c>
      <c r="J179" s="251" t="s">
        <v>163</v>
      </c>
      <c r="K179" s="251" t="s">
        <v>163</v>
      </c>
      <c r="L179" s="251" t="s">
        <v>163</v>
      </c>
    </row>
    <row r="180" spans="1:12" ht="26.25">
      <c r="A180" s="251"/>
      <c r="B180" s="302"/>
      <c r="C180" s="251"/>
      <c r="D180" s="251" t="s">
        <v>1083</v>
      </c>
      <c r="E180" s="251" t="s">
        <v>926</v>
      </c>
      <c r="F180" s="251">
        <v>100</v>
      </c>
      <c r="G180" s="251">
        <v>100</v>
      </c>
      <c r="H180" s="276">
        <v>0</v>
      </c>
      <c r="I180" s="251" t="s">
        <v>163</v>
      </c>
      <c r="J180" s="251" t="s">
        <v>163</v>
      </c>
      <c r="K180" s="251" t="s">
        <v>163</v>
      </c>
      <c r="L180" s="251" t="s">
        <v>163</v>
      </c>
    </row>
    <row r="181" spans="1:12" ht="15.75">
      <c r="A181" s="246"/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</row>
    <row r="182" spans="1:12" ht="15.75">
      <c r="A182" s="247" t="s">
        <v>404</v>
      </c>
      <c r="B182" s="247"/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</row>
    <row r="183" spans="1:12" ht="15.75" customHeight="1">
      <c r="A183" s="288"/>
      <c r="B183" s="288"/>
      <c r="C183" s="288"/>
      <c r="D183" s="288"/>
      <c r="E183" s="288"/>
      <c r="F183" s="288"/>
      <c r="G183" s="288"/>
      <c r="H183" s="288"/>
      <c r="I183" s="251">
        <v>198893.98234</v>
      </c>
      <c r="J183" s="305">
        <v>198832.95562</v>
      </c>
      <c r="K183" s="276">
        <f>J183/I183</f>
        <v>0.9996931696007993</v>
      </c>
      <c r="L183" s="251" t="s">
        <v>1029</v>
      </c>
    </row>
    <row r="184" spans="1:12" ht="24.75" customHeight="1">
      <c r="A184" s="288" t="s">
        <v>24</v>
      </c>
      <c r="B184" s="302"/>
      <c r="C184" s="288" t="s">
        <v>914</v>
      </c>
      <c r="D184" s="279" t="s">
        <v>1084</v>
      </c>
      <c r="E184" s="279" t="s">
        <v>926</v>
      </c>
      <c r="F184" s="274">
        <v>98.35</v>
      </c>
      <c r="G184" s="274">
        <v>98.35</v>
      </c>
      <c r="H184" s="276">
        <v>0</v>
      </c>
      <c r="I184" s="251" t="s">
        <v>163</v>
      </c>
      <c r="J184" s="251" t="s">
        <v>163</v>
      </c>
      <c r="K184" s="251" t="s">
        <v>163</v>
      </c>
      <c r="L184" s="251" t="s">
        <v>163</v>
      </c>
    </row>
    <row r="185" spans="1:12" ht="26.25">
      <c r="A185" s="288"/>
      <c r="B185" s="302"/>
      <c r="C185" s="288"/>
      <c r="D185" s="279" t="s">
        <v>1085</v>
      </c>
      <c r="E185" s="279" t="s">
        <v>926</v>
      </c>
      <c r="F185" s="274">
        <v>1.7</v>
      </c>
      <c r="G185" s="274">
        <v>1.7</v>
      </c>
      <c r="H185" s="276">
        <v>0</v>
      </c>
      <c r="I185" s="251" t="s">
        <v>163</v>
      </c>
      <c r="J185" s="251" t="s">
        <v>163</v>
      </c>
      <c r="K185" s="251" t="s">
        <v>163</v>
      </c>
      <c r="L185" s="251" t="s">
        <v>163</v>
      </c>
    </row>
    <row r="186" spans="1:12" ht="15.75">
      <c r="A186" s="246"/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</row>
    <row r="187" spans="1:12" ht="15.75">
      <c r="A187" s="247" t="s">
        <v>443</v>
      </c>
      <c r="B187" s="247"/>
      <c r="C187" s="247"/>
      <c r="D187" s="247"/>
      <c r="E187" s="247"/>
      <c r="F187" s="247"/>
      <c r="G187" s="247"/>
      <c r="H187" s="247"/>
      <c r="I187" s="247"/>
      <c r="J187" s="247"/>
      <c r="K187" s="247"/>
      <c r="L187" s="247"/>
    </row>
    <row r="188" spans="1:12" ht="15.75" customHeight="1">
      <c r="A188" s="318" t="s">
        <v>1086</v>
      </c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  <c r="L188" s="318"/>
    </row>
    <row r="189" spans="1:12" ht="78" customHeight="1">
      <c r="A189" s="319" t="s">
        <v>24</v>
      </c>
      <c r="B189" s="320" t="s">
        <v>1087</v>
      </c>
      <c r="C189" s="321" t="s">
        <v>914</v>
      </c>
      <c r="D189" s="322" t="s">
        <v>1088</v>
      </c>
      <c r="E189" s="323" t="s">
        <v>1089</v>
      </c>
      <c r="F189" s="321" t="s">
        <v>1090</v>
      </c>
      <c r="G189" s="321" t="s">
        <v>1090</v>
      </c>
      <c r="H189" s="324">
        <v>1</v>
      </c>
      <c r="I189" s="325">
        <v>24545.07549</v>
      </c>
      <c r="J189" s="325">
        <v>24545.07549</v>
      </c>
      <c r="K189" s="321" t="s">
        <v>978</v>
      </c>
      <c r="L189" s="241" t="s">
        <v>987</v>
      </c>
    </row>
    <row r="190" spans="1:12" ht="15.75" customHeight="1">
      <c r="A190" s="326" t="s">
        <v>1091</v>
      </c>
      <c r="B190" s="326"/>
      <c r="C190" s="326"/>
      <c r="D190" s="326"/>
      <c r="E190" s="326"/>
      <c r="F190" s="326"/>
      <c r="G190" s="326"/>
      <c r="H190" s="326"/>
      <c r="I190" s="326"/>
      <c r="J190" s="326"/>
      <c r="K190" s="326"/>
      <c r="L190" s="326"/>
    </row>
    <row r="191" spans="1:12" ht="24.75" customHeight="1">
      <c r="A191" s="319" t="s">
        <v>56</v>
      </c>
      <c r="B191" s="327" t="s">
        <v>1092</v>
      </c>
      <c r="C191" s="321" t="s">
        <v>914</v>
      </c>
      <c r="D191" s="322" t="s">
        <v>1093</v>
      </c>
      <c r="E191" s="323" t="s">
        <v>1089</v>
      </c>
      <c r="F191" s="240">
        <v>1.3483</v>
      </c>
      <c r="G191" s="240">
        <v>1.3483</v>
      </c>
      <c r="H191" s="245">
        <v>1</v>
      </c>
      <c r="I191" s="328">
        <v>12043.34346</v>
      </c>
      <c r="J191" s="328">
        <v>12043.34346</v>
      </c>
      <c r="K191" s="329">
        <v>1</v>
      </c>
      <c r="L191" s="330" t="s">
        <v>987</v>
      </c>
    </row>
    <row r="192" spans="1:12" ht="26.25">
      <c r="A192" s="319"/>
      <c r="B192" s="327"/>
      <c r="C192" s="321" t="s">
        <v>914</v>
      </c>
      <c r="D192" s="331" t="s">
        <v>1094</v>
      </c>
      <c r="E192" s="323" t="s">
        <v>1089</v>
      </c>
      <c r="F192" s="240">
        <v>1.3483</v>
      </c>
      <c r="G192" s="240">
        <v>1.3483</v>
      </c>
      <c r="H192" s="245">
        <v>1</v>
      </c>
      <c r="I192" s="328">
        <v>7973.32682</v>
      </c>
      <c r="J192" s="328">
        <f>1002.50727+6970.81955</f>
        <v>7973.32682</v>
      </c>
      <c r="K192" s="329">
        <v>1</v>
      </c>
      <c r="L192" s="330"/>
    </row>
    <row r="193" spans="1:12" ht="15.75">
      <c r="A193" s="319"/>
      <c r="B193" s="327"/>
      <c r="C193" s="321" t="s">
        <v>914</v>
      </c>
      <c r="D193" s="332" t="s">
        <v>1095</v>
      </c>
      <c r="E193" s="323" t="s">
        <v>1089</v>
      </c>
      <c r="F193" s="240">
        <v>14</v>
      </c>
      <c r="G193" s="240">
        <v>0</v>
      </c>
      <c r="H193" s="245">
        <v>0</v>
      </c>
      <c r="I193" s="328">
        <v>0</v>
      </c>
      <c r="J193" s="328">
        <v>0</v>
      </c>
      <c r="K193" s="329">
        <v>0</v>
      </c>
      <c r="L193" s="330"/>
    </row>
    <row r="194" spans="1:12" ht="26.25">
      <c r="A194" s="319"/>
      <c r="B194" s="327"/>
      <c r="C194" s="321" t="s">
        <v>914</v>
      </c>
      <c r="D194" s="333" t="s">
        <v>1096</v>
      </c>
      <c r="E194" s="323" t="s">
        <v>916</v>
      </c>
      <c r="F194" s="240">
        <v>18</v>
      </c>
      <c r="G194" s="240">
        <v>0</v>
      </c>
      <c r="H194" s="245">
        <v>0</v>
      </c>
      <c r="I194" s="328">
        <v>1573.43101</v>
      </c>
      <c r="J194" s="328">
        <v>1573.43101</v>
      </c>
      <c r="K194" s="329">
        <v>1</v>
      </c>
      <c r="L194" s="330"/>
    </row>
    <row r="195" spans="1:12" ht="15.75" customHeight="1">
      <c r="A195" s="334" t="s">
        <v>1097</v>
      </c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</row>
    <row r="196" spans="1:12" ht="24.75" customHeight="1">
      <c r="A196" s="319" t="s">
        <v>61</v>
      </c>
      <c r="B196" s="335" t="s">
        <v>500</v>
      </c>
      <c r="C196" s="321" t="s">
        <v>914</v>
      </c>
      <c r="D196" s="322" t="s">
        <v>1098</v>
      </c>
      <c r="E196" s="323"/>
      <c r="F196" s="328"/>
      <c r="G196" s="328"/>
      <c r="H196" s="328"/>
      <c r="I196" s="328">
        <v>50372.7502</v>
      </c>
      <c r="J196" s="328">
        <v>46871.04618</v>
      </c>
      <c r="K196" s="336">
        <v>0.931</v>
      </c>
      <c r="L196" s="242" t="s">
        <v>1099</v>
      </c>
    </row>
    <row r="197" spans="1:12" ht="15.75">
      <c r="A197" s="319" t="s">
        <v>56</v>
      </c>
      <c r="B197" s="335"/>
      <c r="C197" s="321" t="s">
        <v>914</v>
      </c>
      <c r="D197" s="322" t="s">
        <v>1100</v>
      </c>
      <c r="E197" s="323" t="s">
        <v>1089</v>
      </c>
      <c r="F197" s="337">
        <v>16.427</v>
      </c>
      <c r="G197" s="337">
        <v>16.427</v>
      </c>
      <c r="H197" s="329">
        <v>1</v>
      </c>
      <c r="I197" s="328"/>
      <c r="J197" s="328"/>
      <c r="K197" s="336"/>
      <c r="L197" s="242"/>
    </row>
    <row r="198" spans="1:12" ht="26.25">
      <c r="A198" s="319" t="s">
        <v>61</v>
      </c>
      <c r="B198" s="335"/>
      <c r="C198" s="321" t="s">
        <v>914</v>
      </c>
      <c r="D198" s="322" t="s">
        <v>1101</v>
      </c>
      <c r="E198" s="323" t="s">
        <v>1089</v>
      </c>
      <c r="F198" s="337">
        <v>246.726</v>
      </c>
      <c r="G198" s="337">
        <v>246.726</v>
      </c>
      <c r="H198" s="338">
        <v>1</v>
      </c>
      <c r="I198" s="328"/>
      <c r="J198" s="328"/>
      <c r="K198" s="336"/>
      <c r="L198" s="242"/>
    </row>
    <row r="199" spans="1:12" ht="26.25">
      <c r="A199" s="319" t="s">
        <v>68</v>
      </c>
      <c r="B199" s="335"/>
      <c r="C199" s="321" t="s">
        <v>914</v>
      </c>
      <c r="D199" s="322" t="s">
        <v>1102</v>
      </c>
      <c r="E199" s="323" t="s">
        <v>1089</v>
      </c>
      <c r="F199" s="337">
        <v>2.46</v>
      </c>
      <c r="G199" s="337">
        <v>2.46</v>
      </c>
      <c r="H199" s="336">
        <v>1</v>
      </c>
      <c r="I199" s="328"/>
      <c r="J199" s="328"/>
      <c r="K199" s="336"/>
      <c r="L199" s="242"/>
    </row>
    <row r="200" spans="1:12" ht="26.25">
      <c r="A200" s="319" t="s">
        <v>92</v>
      </c>
      <c r="B200" s="335"/>
      <c r="C200" s="321" t="s">
        <v>914</v>
      </c>
      <c r="D200" s="322" t="s">
        <v>1103</v>
      </c>
      <c r="E200" s="328" t="s">
        <v>916</v>
      </c>
      <c r="F200" s="337">
        <v>856</v>
      </c>
      <c r="G200" s="337">
        <v>856</v>
      </c>
      <c r="H200" s="329">
        <v>1</v>
      </c>
      <c r="I200" s="328"/>
      <c r="J200" s="328"/>
      <c r="K200" s="336"/>
      <c r="L200" s="242"/>
    </row>
    <row r="201" spans="1:12" ht="15.75">
      <c r="A201" s="319" t="s">
        <v>118</v>
      </c>
      <c r="B201" s="335"/>
      <c r="C201" s="321" t="s">
        <v>914</v>
      </c>
      <c r="D201" s="322" t="s">
        <v>1104</v>
      </c>
      <c r="E201" s="323" t="s">
        <v>1105</v>
      </c>
      <c r="F201" s="337">
        <v>529</v>
      </c>
      <c r="G201" s="337">
        <v>529</v>
      </c>
      <c r="H201" s="329">
        <v>1</v>
      </c>
      <c r="I201" s="328"/>
      <c r="J201" s="328"/>
      <c r="K201" s="336"/>
      <c r="L201" s="242"/>
    </row>
    <row r="202" spans="1:12" ht="15.75">
      <c r="A202" s="319" t="s">
        <v>207</v>
      </c>
      <c r="B202" s="335"/>
      <c r="C202" s="321" t="s">
        <v>914</v>
      </c>
      <c r="D202" s="322" t="s">
        <v>1106</v>
      </c>
      <c r="E202" s="323" t="s">
        <v>1105</v>
      </c>
      <c r="F202" s="337">
        <v>1012.4</v>
      </c>
      <c r="G202" s="337">
        <v>1012.4</v>
      </c>
      <c r="H202" s="329">
        <v>1</v>
      </c>
      <c r="I202" s="328"/>
      <c r="J202" s="328"/>
      <c r="K202" s="336"/>
      <c r="L202" s="242"/>
    </row>
    <row r="203" spans="1:12" ht="45" customHeight="1">
      <c r="A203" s="319" t="s">
        <v>236</v>
      </c>
      <c r="B203" s="335"/>
      <c r="C203" s="321" t="s">
        <v>914</v>
      </c>
      <c r="D203" s="322" t="s">
        <v>1107</v>
      </c>
      <c r="E203" s="323" t="s">
        <v>1089</v>
      </c>
      <c r="F203" s="337">
        <v>198.3</v>
      </c>
      <c r="G203" s="337">
        <v>198.3</v>
      </c>
      <c r="H203" s="329">
        <v>1</v>
      </c>
      <c r="I203" s="328"/>
      <c r="J203" s="328"/>
      <c r="K203" s="336"/>
      <c r="L203" s="242"/>
    </row>
    <row r="204" spans="1:12" ht="24.75" customHeight="1">
      <c r="A204" s="318" t="s">
        <v>1108</v>
      </c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  <c r="L204" s="318"/>
    </row>
    <row r="205" spans="1:12" ht="24.75" customHeight="1">
      <c r="A205" s="319" t="s">
        <v>68</v>
      </c>
      <c r="B205" s="311" t="s">
        <v>507</v>
      </c>
      <c r="C205" s="327"/>
      <c r="D205" s="242" t="s">
        <v>1109</v>
      </c>
      <c r="E205" s="240" t="s">
        <v>1110</v>
      </c>
      <c r="F205" s="240">
        <v>49.062</v>
      </c>
      <c r="G205" s="240">
        <v>49.062</v>
      </c>
      <c r="H205" s="339">
        <v>1</v>
      </c>
      <c r="I205" s="340">
        <v>16454.79619</v>
      </c>
      <c r="J205" s="340">
        <v>15477.12793</v>
      </c>
      <c r="K205" s="336">
        <v>0.941</v>
      </c>
      <c r="L205" s="242" t="s">
        <v>1111</v>
      </c>
    </row>
    <row r="206" spans="1:12" ht="38.25" customHeight="1">
      <c r="A206" s="319"/>
      <c r="B206" s="311"/>
      <c r="C206" s="321" t="s">
        <v>914</v>
      </c>
      <c r="D206" s="242" t="s">
        <v>1112</v>
      </c>
      <c r="E206" s="328" t="s">
        <v>916</v>
      </c>
      <c r="F206" s="260">
        <v>1333</v>
      </c>
      <c r="G206" s="260">
        <v>1333</v>
      </c>
      <c r="H206" s="341">
        <v>1</v>
      </c>
      <c r="I206" s="340"/>
      <c r="J206" s="340"/>
      <c r="K206" s="336"/>
      <c r="L206" s="242"/>
    </row>
    <row r="207" spans="1:12" ht="15.75" customHeight="1">
      <c r="A207" s="318" t="s">
        <v>1113</v>
      </c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  <c r="L207" s="318"/>
    </row>
    <row r="208" spans="1:12" ht="24.75" customHeight="1">
      <c r="A208" s="342" t="s">
        <v>92</v>
      </c>
      <c r="B208" s="343" t="s">
        <v>518</v>
      </c>
      <c r="C208" s="321" t="s">
        <v>914</v>
      </c>
      <c r="D208" s="333" t="s">
        <v>1114</v>
      </c>
      <c r="E208" s="242" t="s">
        <v>929</v>
      </c>
      <c r="F208" s="242">
        <v>3</v>
      </c>
      <c r="G208" s="344">
        <v>3</v>
      </c>
      <c r="H208" s="345">
        <v>1</v>
      </c>
      <c r="I208" s="325">
        <v>9918.35812</v>
      </c>
      <c r="J208" s="325">
        <v>9918.35812</v>
      </c>
      <c r="K208" s="336">
        <v>1</v>
      </c>
      <c r="L208" s="240" t="s">
        <v>987</v>
      </c>
    </row>
    <row r="209" spans="1:12" ht="26.25">
      <c r="A209" s="342"/>
      <c r="B209" s="343"/>
      <c r="C209" s="321" t="s">
        <v>914</v>
      </c>
      <c r="D209" s="333" t="s">
        <v>1115</v>
      </c>
      <c r="E209" s="340" t="s">
        <v>926</v>
      </c>
      <c r="F209" s="346">
        <v>4.05</v>
      </c>
      <c r="G209" s="347">
        <v>4.05</v>
      </c>
      <c r="H209" s="347">
        <v>0</v>
      </c>
      <c r="I209" s="325"/>
      <c r="J209" s="325"/>
      <c r="K209" s="336"/>
      <c r="L209" s="240"/>
    </row>
    <row r="210" spans="1:12" ht="26.25">
      <c r="A210" s="342"/>
      <c r="B210" s="343"/>
      <c r="C210" s="321" t="s">
        <v>914</v>
      </c>
      <c r="D210" s="333" t="s">
        <v>1116</v>
      </c>
      <c r="E210" s="340" t="s">
        <v>929</v>
      </c>
      <c r="F210" s="346">
        <v>0</v>
      </c>
      <c r="G210" s="340" t="s">
        <v>163</v>
      </c>
      <c r="H210" s="340" t="s">
        <v>163</v>
      </c>
      <c r="I210" s="325"/>
      <c r="J210" s="325"/>
      <c r="K210" s="336"/>
      <c r="L210" s="240"/>
    </row>
    <row r="211" spans="1:12" ht="26.25">
      <c r="A211" s="342"/>
      <c r="B211" s="343"/>
      <c r="C211" s="321" t="s">
        <v>914</v>
      </c>
      <c r="D211" s="333" t="s">
        <v>1117</v>
      </c>
      <c r="E211" s="340" t="s">
        <v>926</v>
      </c>
      <c r="F211" s="346">
        <v>0</v>
      </c>
      <c r="G211" s="340" t="s">
        <v>163</v>
      </c>
      <c r="H211" s="340" t="s">
        <v>163</v>
      </c>
      <c r="I211" s="325"/>
      <c r="J211" s="325"/>
      <c r="K211" s="336"/>
      <c r="L211" s="240"/>
    </row>
    <row r="212" spans="1:12" ht="15.75" customHeight="1">
      <c r="A212" s="318" t="s">
        <v>1118</v>
      </c>
      <c r="B212" s="318"/>
      <c r="C212" s="318"/>
      <c r="D212" s="318"/>
      <c r="E212" s="318"/>
      <c r="F212" s="318"/>
      <c r="G212" s="318"/>
      <c r="H212" s="318"/>
      <c r="I212" s="318"/>
      <c r="J212" s="318"/>
      <c r="K212" s="348"/>
      <c r="L212" s="348"/>
    </row>
    <row r="213" spans="1:12" ht="36" customHeight="1">
      <c r="A213" s="342" t="s">
        <v>118</v>
      </c>
      <c r="B213" s="343" t="s">
        <v>1119</v>
      </c>
      <c r="C213" s="321" t="s">
        <v>914</v>
      </c>
      <c r="D213" s="240" t="s">
        <v>1120</v>
      </c>
      <c r="E213" s="323" t="s">
        <v>1089</v>
      </c>
      <c r="F213" s="242">
        <v>0.469</v>
      </c>
      <c r="G213" s="242">
        <v>0.469</v>
      </c>
      <c r="H213" s="349">
        <v>1</v>
      </c>
      <c r="I213" s="325">
        <f>1568.53361-I214</f>
        <v>1006.51483</v>
      </c>
      <c r="J213" s="325">
        <f>1568.53361-J214</f>
        <v>1006.51483</v>
      </c>
      <c r="K213" s="336">
        <v>1</v>
      </c>
      <c r="L213" s="240" t="s">
        <v>987</v>
      </c>
    </row>
    <row r="214" spans="1:12" ht="41.25" customHeight="1">
      <c r="A214" s="342" t="s">
        <v>24</v>
      </c>
      <c r="B214" s="343"/>
      <c r="C214" s="321" t="s">
        <v>914</v>
      </c>
      <c r="D214" s="240" t="s">
        <v>1121</v>
      </c>
      <c r="E214" s="323" t="s">
        <v>1089</v>
      </c>
      <c r="F214" s="346">
        <v>536.32</v>
      </c>
      <c r="G214" s="350">
        <v>536.32</v>
      </c>
      <c r="H214" s="339">
        <v>1</v>
      </c>
      <c r="I214" s="325">
        <v>562.01878</v>
      </c>
      <c r="J214" s="325">
        <v>562.01878</v>
      </c>
      <c r="K214" s="336">
        <v>1</v>
      </c>
      <c r="L214" s="240"/>
    </row>
    <row r="215" spans="1:12" ht="15.75">
      <c r="A215" s="246"/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</row>
    <row r="216" spans="1:12" ht="15.75" customHeight="1">
      <c r="A216" s="247" t="s">
        <v>550</v>
      </c>
      <c r="B216" s="247"/>
      <c r="C216" s="247"/>
      <c r="D216" s="247"/>
      <c r="E216" s="247"/>
      <c r="F216" s="247"/>
      <c r="G216" s="247"/>
      <c r="H216" s="247"/>
      <c r="I216" s="247"/>
      <c r="J216" s="247"/>
      <c r="K216" s="247"/>
      <c r="L216" s="247"/>
    </row>
    <row r="217" spans="1:12" ht="15.75" customHeight="1">
      <c r="A217" s="311" t="s">
        <v>1122</v>
      </c>
      <c r="B217" s="311"/>
      <c r="C217" s="311"/>
      <c r="D217" s="311"/>
      <c r="E217" s="311"/>
      <c r="F217" s="311"/>
      <c r="G217" s="311"/>
      <c r="H217" s="311"/>
      <c r="I217" s="311"/>
      <c r="J217" s="311"/>
      <c r="K217" s="311"/>
      <c r="L217" s="311"/>
    </row>
    <row r="218" spans="1:12" ht="36" customHeight="1">
      <c r="A218" s="311" t="s">
        <v>1123</v>
      </c>
      <c r="B218" s="311"/>
      <c r="C218" s="311"/>
      <c r="D218" s="311"/>
      <c r="E218" s="311"/>
      <c r="F218" s="311"/>
      <c r="G218" s="311"/>
      <c r="H218" s="311"/>
      <c r="I218" s="311"/>
      <c r="J218" s="311"/>
      <c r="K218" s="311"/>
      <c r="L218" s="311"/>
    </row>
    <row r="219" spans="1:12" ht="73.5" customHeight="1">
      <c r="A219" s="264"/>
      <c r="B219" s="264"/>
      <c r="C219" s="264"/>
      <c r="D219" s="264"/>
      <c r="E219" s="264"/>
      <c r="F219" s="264"/>
      <c r="G219" s="264"/>
      <c r="H219" s="264"/>
      <c r="I219" s="264">
        <v>32.57365</v>
      </c>
      <c r="J219" s="264">
        <v>32.57365</v>
      </c>
      <c r="K219" s="284">
        <v>1</v>
      </c>
      <c r="L219" s="272" t="s">
        <v>987</v>
      </c>
    </row>
    <row r="220" spans="1:12" ht="124.5" customHeight="1">
      <c r="A220" s="251">
        <v>1</v>
      </c>
      <c r="B220" s="290" t="s">
        <v>1124</v>
      </c>
      <c r="C220" s="290">
        <v>2023</v>
      </c>
      <c r="D220" s="251" t="s">
        <v>1125</v>
      </c>
      <c r="E220" s="251" t="s">
        <v>916</v>
      </c>
      <c r="F220" s="251">
        <v>1</v>
      </c>
      <c r="G220" s="303">
        <v>0</v>
      </c>
      <c r="H220" s="351">
        <v>0</v>
      </c>
      <c r="I220" s="275">
        <v>0</v>
      </c>
      <c r="J220" s="275">
        <v>0</v>
      </c>
      <c r="K220" s="351">
        <v>0</v>
      </c>
      <c r="L220" s="251" t="s">
        <v>163</v>
      </c>
    </row>
    <row r="221" spans="1:12" ht="110.25" customHeight="1">
      <c r="A221" s="251">
        <v>2</v>
      </c>
      <c r="B221" s="290" t="s">
        <v>1126</v>
      </c>
      <c r="C221" s="290">
        <v>2023</v>
      </c>
      <c r="D221" s="251" t="s">
        <v>1127</v>
      </c>
      <c r="E221" s="251" t="s">
        <v>916</v>
      </c>
      <c r="F221" s="251">
        <v>4</v>
      </c>
      <c r="G221" s="251">
        <v>2</v>
      </c>
      <c r="H221" s="351">
        <v>0</v>
      </c>
      <c r="I221" s="279">
        <v>32.57365</v>
      </c>
      <c r="J221" s="279">
        <v>32.57365</v>
      </c>
      <c r="K221" s="351">
        <f>J221/I221</f>
        <v>1</v>
      </c>
      <c r="L221" s="272" t="s">
        <v>987</v>
      </c>
    </row>
    <row r="222" spans="1:12" ht="66" customHeight="1">
      <c r="A222" s="251">
        <v>3</v>
      </c>
      <c r="B222" s="290" t="s">
        <v>1128</v>
      </c>
      <c r="C222" s="290">
        <v>2023</v>
      </c>
      <c r="D222" s="290" t="s">
        <v>1129</v>
      </c>
      <c r="E222" s="251" t="s">
        <v>926</v>
      </c>
      <c r="F222" s="351">
        <v>1</v>
      </c>
      <c r="G222" s="351">
        <v>1</v>
      </c>
      <c r="H222" s="351">
        <v>0</v>
      </c>
      <c r="I222" s="275">
        <v>0</v>
      </c>
      <c r="J222" s="275">
        <v>0</v>
      </c>
      <c r="K222" s="351">
        <v>0</v>
      </c>
      <c r="L222" s="251" t="s">
        <v>163</v>
      </c>
    </row>
    <row r="223" spans="1:12" ht="56.25" customHeight="1">
      <c r="A223" s="251"/>
      <c r="B223" s="290"/>
      <c r="C223" s="290">
        <v>2023</v>
      </c>
      <c r="D223" s="251" t="s">
        <v>1130</v>
      </c>
      <c r="E223" s="251" t="s">
        <v>916</v>
      </c>
      <c r="F223" s="303">
        <v>0</v>
      </c>
      <c r="G223" s="303">
        <v>0</v>
      </c>
      <c r="H223" s="351">
        <v>0</v>
      </c>
      <c r="I223" s="275"/>
      <c r="J223" s="275"/>
      <c r="K223" s="351"/>
      <c r="L223" s="251"/>
    </row>
    <row r="224" spans="1:12" ht="15.75" customHeight="1">
      <c r="A224" s="246"/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</row>
    <row r="225" spans="1:12" ht="15.75" customHeight="1">
      <c r="A225" s="247" t="s">
        <v>556</v>
      </c>
      <c r="B225" s="247"/>
      <c r="C225" s="247"/>
      <c r="D225" s="247"/>
      <c r="E225" s="247"/>
      <c r="F225" s="247"/>
      <c r="G225" s="247"/>
      <c r="H225" s="247"/>
      <c r="I225" s="247"/>
      <c r="J225" s="247"/>
      <c r="K225" s="247"/>
      <c r="L225" s="247"/>
    </row>
    <row r="226" spans="1:12" ht="15.75" customHeight="1">
      <c r="A226" s="302" t="s">
        <v>1131</v>
      </c>
      <c r="B226" s="302"/>
      <c r="C226" s="302"/>
      <c r="D226" s="302"/>
      <c r="E226" s="302"/>
      <c r="F226" s="302"/>
      <c r="G226" s="302"/>
      <c r="H226" s="302"/>
      <c r="I226" s="302"/>
      <c r="J226" s="302"/>
      <c r="K226" s="302"/>
      <c r="L226" s="302"/>
    </row>
    <row r="227" spans="1:12" ht="36" customHeight="1">
      <c r="A227" s="352" t="s">
        <v>1132</v>
      </c>
      <c r="B227" s="352"/>
      <c r="C227" s="352"/>
      <c r="D227" s="352"/>
      <c r="E227" s="352"/>
      <c r="F227" s="352"/>
      <c r="G227" s="352"/>
      <c r="H227" s="352"/>
      <c r="I227" s="352"/>
      <c r="J227" s="352"/>
      <c r="K227" s="352"/>
      <c r="L227" s="352"/>
    </row>
    <row r="228" spans="1:12" ht="107.25" customHeight="1">
      <c r="A228" s="353" t="s">
        <v>1133</v>
      </c>
      <c r="B228" s="353" t="s">
        <v>1134</v>
      </c>
      <c r="C228" s="353">
        <v>2023</v>
      </c>
      <c r="D228" s="353" t="s">
        <v>1135</v>
      </c>
      <c r="E228" s="353" t="s">
        <v>926</v>
      </c>
      <c r="F228" s="353">
        <v>6</v>
      </c>
      <c r="G228" s="354">
        <v>6</v>
      </c>
      <c r="H228" s="355">
        <f aca="true" t="shared" si="12" ref="H228:H232">G228-F228</f>
        <v>0</v>
      </c>
      <c r="I228" s="356">
        <v>88.9</v>
      </c>
      <c r="J228" s="356">
        <v>88.9</v>
      </c>
      <c r="K228" s="354">
        <f>J228/I228*100</f>
        <v>100</v>
      </c>
      <c r="L228" s="353" t="s">
        <v>163</v>
      </c>
    </row>
    <row r="229" spans="1:12" ht="113.25" customHeight="1">
      <c r="A229" s="353">
        <v>1</v>
      </c>
      <c r="B229" s="357" t="s">
        <v>1136</v>
      </c>
      <c r="C229" s="357">
        <v>2023</v>
      </c>
      <c r="D229" s="353" t="s">
        <v>1137</v>
      </c>
      <c r="E229" s="353" t="s">
        <v>926</v>
      </c>
      <c r="F229" s="353">
        <v>75.4</v>
      </c>
      <c r="G229" s="355">
        <v>75.4</v>
      </c>
      <c r="H229" s="355">
        <f t="shared" si="12"/>
        <v>0</v>
      </c>
      <c r="I229" s="356">
        <v>334.64894</v>
      </c>
      <c r="J229" s="356">
        <v>334.64894</v>
      </c>
      <c r="K229" s="354">
        <f>J229/I229%</f>
        <v>100</v>
      </c>
      <c r="L229" s="353" t="s">
        <v>1138</v>
      </c>
    </row>
    <row r="230" spans="1:12" ht="81" customHeight="1">
      <c r="A230" s="353"/>
      <c r="B230" s="357"/>
      <c r="C230" s="357"/>
      <c r="D230" s="353" t="s">
        <v>1139</v>
      </c>
      <c r="E230" s="353" t="s">
        <v>926</v>
      </c>
      <c r="F230" s="353">
        <v>100</v>
      </c>
      <c r="G230" s="353">
        <v>100</v>
      </c>
      <c r="H230" s="355">
        <f t="shared" si="12"/>
        <v>0</v>
      </c>
      <c r="I230" s="356"/>
      <c r="J230" s="356"/>
      <c r="K230" s="354"/>
      <c r="L230" s="353"/>
    </row>
    <row r="231" spans="1:12" ht="103.5" customHeight="1">
      <c r="A231" s="353"/>
      <c r="B231" s="357"/>
      <c r="C231" s="357"/>
      <c r="D231" s="353" t="s">
        <v>1140</v>
      </c>
      <c r="E231" s="353" t="s">
        <v>1141</v>
      </c>
      <c r="F231" s="353">
        <v>1000</v>
      </c>
      <c r="G231" s="353">
        <v>822</v>
      </c>
      <c r="H231" s="355">
        <f t="shared" si="12"/>
        <v>-178</v>
      </c>
      <c r="I231" s="356"/>
      <c r="J231" s="356"/>
      <c r="K231" s="354"/>
      <c r="L231" s="353"/>
    </row>
    <row r="232" spans="1:12" ht="47.25" customHeight="1">
      <c r="A232" s="353">
        <v>2</v>
      </c>
      <c r="B232" s="357" t="s">
        <v>1142</v>
      </c>
      <c r="C232" s="357">
        <v>2023</v>
      </c>
      <c r="D232" s="353" t="s">
        <v>1143</v>
      </c>
      <c r="E232" s="353" t="s">
        <v>926</v>
      </c>
      <c r="F232" s="353">
        <v>100</v>
      </c>
      <c r="G232" s="353">
        <v>100</v>
      </c>
      <c r="H232" s="355">
        <f t="shared" si="12"/>
        <v>0</v>
      </c>
      <c r="I232" s="356">
        <v>231.47368</v>
      </c>
      <c r="J232" s="356">
        <v>231.47368</v>
      </c>
      <c r="K232" s="354">
        <f>J232/I232*100</f>
        <v>100</v>
      </c>
      <c r="L232" s="353" t="s">
        <v>1144</v>
      </c>
    </row>
    <row r="233" spans="1:12" ht="48">
      <c r="A233" s="353"/>
      <c r="B233" s="357"/>
      <c r="C233" s="357">
        <v>2023</v>
      </c>
      <c r="D233" s="353" t="s">
        <v>1145</v>
      </c>
      <c r="E233" s="353"/>
      <c r="F233" s="353"/>
      <c r="G233" s="353"/>
      <c r="H233" s="355"/>
      <c r="I233" s="356"/>
      <c r="J233" s="356"/>
      <c r="K233" s="354"/>
      <c r="L233" s="353"/>
    </row>
    <row r="234" spans="1:12" ht="186" customHeight="1">
      <c r="A234" s="353"/>
      <c r="B234" s="357"/>
      <c r="C234" s="357">
        <v>2023</v>
      </c>
      <c r="D234" s="353" t="s">
        <v>1146</v>
      </c>
      <c r="E234" s="353" t="s">
        <v>926</v>
      </c>
      <c r="F234" s="353">
        <v>6</v>
      </c>
      <c r="G234" s="353">
        <v>6</v>
      </c>
      <c r="H234" s="355">
        <f>G234-F234</f>
        <v>0</v>
      </c>
      <c r="I234" s="356"/>
      <c r="J234" s="356"/>
      <c r="K234" s="354"/>
      <c r="L234" s="353"/>
    </row>
    <row r="235" spans="1:12" ht="59.25">
      <c r="A235" s="353">
        <v>3</v>
      </c>
      <c r="B235" s="357" t="s">
        <v>1147</v>
      </c>
      <c r="C235" s="357">
        <v>2023</v>
      </c>
      <c r="D235" s="353" t="s">
        <v>1148</v>
      </c>
      <c r="E235" s="353"/>
      <c r="F235" s="353"/>
      <c r="G235" s="353"/>
      <c r="H235" s="355"/>
      <c r="I235" s="356">
        <v>253.5</v>
      </c>
      <c r="J235" s="356">
        <v>226.5</v>
      </c>
      <c r="K235" s="354">
        <f aca="true" t="shared" si="13" ref="K235:K236">J235/I235*100</f>
        <v>89.3491124260355</v>
      </c>
      <c r="L235" s="353" t="s">
        <v>1149</v>
      </c>
    </row>
    <row r="236" spans="1:12" ht="61.5" customHeight="1">
      <c r="A236" s="353">
        <v>4</v>
      </c>
      <c r="B236" s="357" t="s">
        <v>579</v>
      </c>
      <c r="C236" s="357">
        <v>2023</v>
      </c>
      <c r="D236" s="353" t="s">
        <v>1150</v>
      </c>
      <c r="E236" s="353" t="s">
        <v>926</v>
      </c>
      <c r="F236" s="353">
        <v>100</v>
      </c>
      <c r="G236" s="353">
        <v>100</v>
      </c>
      <c r="H236" s="355">
        <f>G236-F236</f>
        <v>0</v>
      </c>
      <c r="I236" s="356">
        <v>4</v>
      </c>
      <c r="J236" s="356">
        <v>4</v>
      </c>
      <c r="K236" s="354">
        <f t="shared" si="13"/>
        <v>100</v>
      </c>
      <c r="L236" s="353"/>
    </row>
    <row r="237" spans="1:12" ht="24.75" customHeight="1">
      <c r="A237" s="352" t="s">
        <v>1151</v>
      </c>
      <c r="B237" s="352"/>
      <c r="C237" s="352"/>
      <c r="D237" s="352"/>
      <c r="E237" s="352"/>
      <c r="F237" s="352"/>
      <c r="G237" s="352"/>
      <c r="H237" s="352"/>
      <c r="I237" s="352"/>
      <c r="J237" s="352"/>
      <c r="K237" s="352"/>
      <c r="L237" s="352"/>
    </row>
    <row r="238" spans="1:12" ht="15.75" customHeight="1">
      <c r="A238" s="353">
        <v>5</v>
      </c>
      <c r="B238" s="353" t="s">
        <v>1152</v>
      </c>
      <c r="C238" s="357">
        <v>2023</v>
      </c>
      <c r="D238" s="353" t="s">
        <v>1153</v>
      </c>
      <c r="E238" s="353" t="s">
        <v>926</v>
      </c>
      <c r="F238" s="353">
        <v>100</v>
      </c>
      <c r="G238" s="354">
        <f>K238</f>
        <v>89.18795976293951</v>
      </c>
      <c r="H238" s="354">
        <f>G238-F238</f>
        <v>-10.812040237060486</v>
      </c>
      <c r="I238" s="358">
        <v>8952.27523</v>
      </c>
      <c r="J238" s="358">
        <v>7984.35163</v>
      </c>
      <c r="K238" s="354">
        <f>J238/I238*100</f>
        <v>89.18795976293951</v>
      </c>
      <c r="L238" s="353" t="s">
        <v>1154</v>
      </c>
    </row>
    <row r="239" spans="1:12" ht="36" customHeight="1">
      <c r="A239" s="353"/>
      <c r="B239" s="353"/>
      <c r="C239" s="357"/>
      <c r="D239" s="353"/>
      <c r="E239" s="353"/>
      <c r="F239" s="353"/>
      <c r="G239" s="353"/>
      <c r="H239" s="354"/>
      <c r="I239" s="358"/>
      <c r="J239" s="358"/>
      <c r="K239" s="354"/>
      <c r="L239" s="353"/>
    </row>
    <row r="240" spans="1:12" ht="36.75">
      <c r="A240" s="353"/>
      <c r="B240" s="353"/>
      <c r="C240" s="357"/>
      <c r="D240" s="353" t="s">
        <v>1155</v>
      </c>
      <c r="E240" s="353"/>
      <c r="F240" s="353"/>
      <c r="G240" s="353"/>
      <c r="H240" s="354"/>
      <c r="I240" s="358"/>
      <c r="J240" s="358"/>
      <c r="K240" s="354"/>
      <c r="L240" s="353"/>
    </row>
    <row r="241" spans="1:12" ht="36">
      <c r="A241" s="353">
        <v>6</v>
      </c>
      <c r="B241" s="353" t="s">
        <v>1156</v>
      </c>
      <c r="C241" s="357">
        <v>2023</v>
      </c>
      <c r="D241" s="353" t="s">
        <v>1155</v>
      </c>
      <c r="E241" s="353" t="s">
        <v>926</v>
      </c>
      <c r="F241" s="353">
        <v>2</v>
      </c>
      <c r="G241" s="353">
        <v>2</v>
      </c>
      <c r="H241" s="354">
        <f>G241/F241*100</f>
        <v>100</v>
      </c>
      <c r="I241" s="358">
        <f>50+312.53569</f>
        <v>362.53569</v>
      </c>
      <c r="J241" s="358">
        <f>50+312.53569</f>
        <v>362.53569</v>
      </c>
      <c r="K241" s="354">
        <f>J241/I241*100</f>
        <v>100</v>
      </c>
      <c r="L241" s="353" t="s">
        <v>1157</v>
      </c>
    </row>
    <row r="242" spans="1:12" ht="15.75" customHeight="1">
      <c r="A242" s="353">
        <v>7</v>
      </c>
      <c r="B242" s="353" t="s">
        <v>1158</v>
      </c>
      <c r="C242" s="357">
        <v>2023</v>
      </c>
      <c r="D242" s="353" t="s">
        <v>1159</v>
      </c>
      <c r="E242" s="353" t="s">
        <v>926</v>
      </c>
      <c r="F242" s="353">
        <v>0</v>
      </c>
      <c r="G242" s="353">
        <v>0</v>
      </c>
      <c r="H242" s="354">
        <v>0</v>
      </c>
      <c r="I242" s="358">
        <v>0</v>
      </c>
      <c r="J242" s="358">
        <v>0</v>
      </c>
      <c r="K242" s="354">
        <v>0</v>
      </c>
      <c r="L242" s="353"/>
    </row>
    <row r="243" spans="1:12" ht="15.75">
      <c r="A243" s="353"/>
      <c r="B243" s="353"/>
      <c r="C243" s="357"/>
      <c r="D243" s="353"/>
      <c r="E243" s="353"/>
      <c r="F243" s="353"/>
      <c r="G243" s="353"/>
      <c r="H243" s="354"/>
      <c r="I243" s="358"/>
      <c r="J243" s="358"/>
      <c r="K243" s="354"/>
      <c r="L243" s="353"/>
    </row>
    <row r="244" spans="1:12" ht="54.75" customHeight="1">
      <c r="A244" s="353"/>
      <c r="B244" s="353"/>
      <c r="C244" s="357"/>
      <c r="D244" s="353"/>
      <c r="E244" s="353"/>
      <c r="F244" s="353"/>
      <c r="G244" s="353"/>
      <c r="H244" s="354"/>
      <c r="I244" s="358"/>
      <c r="J244" s="358"/>
      <c r="K244" s="354"/>
      <c r="L244" s="353"/>
    </row>
    <row r="245" spans="1:12" ht="36" customHeight="1">
      <c r="A245" s="353">
        <v>8</v>
      </c>
      <c r="B245" s="353" t="s">
        <v>1160</v>
      </c>
      <c r="C245" s="357">
        <v>2023</v>
      </c>
      <c r="D245" s="353" t="s">
        <v>1139</v>
      </c>
      <c r="E245" s="353" t="s">
        <v>926</v>
      </c>
      <c r="F245" s="353">
        <v>100</v>
      </c>
      <c r="G245" s="353">
        <v>100</v>
      </c>
      <c r="H245" s="355">
        <f aca="true" t="shared" si="14" ref="H245:H251">G245-F245</f>
        <v>0</v>
      </c>
      <c r="I245" s="358">
        <v>270240.81208</v>
      </c>
      <c r="J245" s="358">
        <v>254903.81858</v>
      </c>
      <c r="K245" s="354">
        <f>J245/I245*100</f>
        <v>94.32469382327797</v>
      </c>
      <c r="L245" s="353" t="s">
        <v>1161</v>
      </c>
    </row>
    <row r="246" spans="1:12" ht="15.75">
      <c r="A246" s="353"/>
      <c r="B246" s="353"/>
      <c r="C246" s="357"/>
      <c r="D246" s="353" t="s">
        <v>1162</v>
      </c>
      <c r="E246" s="353" t="s">
        <v>1141</v>
      </c>
      <c r="F246" s="353">
        <v>748</v>
      </c>
      <c r="G246" s="353">
        <v>819</v>
      </c>
      <c r="H246" s="353">
        <f t="shared" si="14"/>
        <v>71</v>
      </c>
      <c r="I246" s="358"/>
      <c r="J246" s="358"/>
      <c r="K246" s="354"/>
      <c r="L246" s="353"/>
    </row>
    <row r="247" spans="1:12" ht="24.75">
      <c r="A247" s="353"/>
      <c r="B247" s="353"/>
      <c r="C247" s="357"/>
      <c r="D247" s="353" t="s">
        <v>1163</v>
      </c>
      <c r="E247" s="353" t="s">
        <v>1141</v>
      </c>
      <c r="F247" s="353">
        <v>1919</v>
      </c>
      <c r="G247" s="353">
        <v>1915</v>
      </c>
      <c r="H247" s="353">
        <f t="shared" si="14"/>
        <v>-4</v>
      </c>
      <c r="I247" s="358"/>
      <c r="J247" s="358"/>
      <c r="K247" s="354"/>
      <c r="L247" s="353"/>
    </row>
    <row r="248" spans="1:12" ht="15.75">
      <c r="A248" s="353"/>
      <c r="B248" s="353"/>
      <c r="C248" s="357"/>
      <c r="D248" s="353" t="s">
        <v>1164</v>
      </c>
      <c r="E248" s="353" t="s">
        <v>1141</v>
      </c>
      <c r="F248" s="353">
        <v>1012</v>
      </c>
      <c r="G248" s="353">
        <v>1123</v>
      </c>
      <c r="H248" s="353">
        <f t="shared" si="14"/>
        <v>111</v>
      </c>
      <c r="I248" s="358"/>
      <c r="J248" s="358"/>
      <c r="K248" s="354"/>
      <c r="L248" s="353"/>
    </row>
    <row r="249" spans="1:12" ht="102" customHeight="1">
      <c r="A249" s="353">
        <v>9</v>
      </c>
      <c r="B249" s="353" t="s">
        <v>1165</v>
      </c>
      <c r="C249" s="357">
        <v>2023</v>
      </c>
      <c r="D249" s="353" t="s">
        <v>1159</v>
      </c>
      <c r="E249" s="353" t="s">
        <v>1166</v>
      </c>
      <c r="F249" s="353">
        <v>100</v>
      </c>
      <c r="G249" s="353">
        <v>100</v>
      </c>
      <c r="H249" s="353">
        <f t="shared" si="14"/>
        <v>0</v>
      </c>
      <c r="I249" s="358">
        <v>3173.92491</v>
      </c>
      <c r="J249" s="358">
        <v>3173.92491</v>
      </c>
      <c r="K249" s="354">
        <f aca="true" t="shared" si="15" ref="K249:K252">J249/I249*100</f>
        <v>100</v>
      </c>
      <c r="L249" s="353" t="s">
        <v>1167</v>
      </c>
    </row>
    <row r="250" spans="1:12" ht="36.75">
      <c r="A250" s="353">
        <v>10</v>
      </c>
      <c r="B250" s="353" t="s">
        <v>619</v>
      </c>
      <c r="C250" s="357">
        <v>2023</v>
      </c>
      <c r="D250" s="353" t="s">
        <v>1168</v>
      </c>
      <c r="E250" s="353" t="s">
        <v>926</v>
      </c>
      <c r="F250" s="353">
        <v>100</v>
      </c>
      <c r="G250" s="353">
        <v>100</v>
      </c>
      <c r="H250" s="353">
        <f t="shared" si="14"/>
        <v>0</v>
      </c>
      <c r="I250" s="358">
        <v>622.83491</v>
      </c>
      <c r="J250" s="358">
        <v>622.83491</v>
      </c>
      <c r="K250" s="354">
        <f t="shared" si="15"/>
        <v>100</v>
      </c>
      <c r="L250" s="353" t="s">
        <v>1169</v>
      </c>
    </row>
    <row r="251" spans="1:12" ht="47.25">
      <c r="A251" s="353">
        <v>11</v>
      </c>
      <c r="B251" s="353" t="s">
        <v>1170</v>
      </c>
      <c r="C251" s="357">
        <v>2023</v>
      </c>
      <c r="D251" s="353" t="s">
        <v>1171</v>
      </c>
      <c r="E251" s="353" t="s">
        <v>926</v>
      </c>
      <c r="F251" s="353">
        <v>100</v>
      </c>
      <c r="G251" s="353">
        <v>100</v>
      </c>
      <c r="H251" s="353">
        <f t="shared" si="14"/>
        <v>0</v>
      </c>
      <c r="I251" s="358">
        <v>6093.4</v>
      </c>
      <c r="J251" s="358">
        <v>5686.74714</v>
      </c>
      <c r="K251" s="354">
        <f t="shared" si="15"/>
        <v>93.3263389897266</v>
      </c>
      <c r="L251" s="353" t="s">
        <v>1172</v>
      </c>
    </row>
    <row r="252" spans="1:12" ht="26.25">
      <c r="A252" s="353">
        <v>12</v>
      </c>
      <c r="B252" s="353" t="s">
        <v>1173</v>
      </c>
      <c r="C252" s="357">
        <v>2023</v>
      </c>
      <c r="D252" s="353" t="s">
        <v>1171</v>
      </c>
      <c r="E252" s="353" t="s">
        <v>926</v>
      </c>
      <c r="F252" s="353">
        <v>100</v>
      </c>
      <c r="G252" s="353">
        <v>0</v>
      </c>
      <c r="H252" s="353">
        <v>0</v>
      </c>
      <c r="I252" s="358">
        <v>194</v>
      </c>
      <c r="J252" s="358">
        <v>0</v>
      </c>
      <c r="K252" s="354">
        <f t="shared" si="15"/>
        <v>0</v>
      </c>
      <c r="L252" s="353" t="s">
        <v>1174</v>
      </c>
    </row>
    <row r="253" spans="1:12" ht="15.75" customHeight="1">
      <c r="A253" s="302" t="s">
        <v>1175</v>
      </c>
      <c r="B253" s="302"/>
      <c r="C253" s="302"/>
      <c r="D253" s="302"/>
      <c r="E253" s="302"/>
      <c r="F253" s="302"/>
      <c r="G253" s="302"/>
      <c r="H253" s="302"/>
      <c r="I253" s="302"/>
      <c r="J253" s="302"/>
      <c r="K253" s="302"/>
      <c r="L253" s="302"/>
    </row>
    <row r="254" spans="1:12" ht="15.75" customHeight="1">
      <c r="A254" s="353">
        <v>13</v>
      </c>
      <c r="B254" s="353" t="s">
        <v>1176</v>
      </c>
      <c r="C254" s="357">
        <v>2023</v>
      </c>
      <c r="D254" s="353" t="s">
        <v>1177</v>
      </c>
      <c r="E254" s="353" t="s">
        <v>926</v>
      </c>
      <c r="F254" s="353">
        <v>100</v>
      </c>
      <c r="G254" s="353">
        <v>100</v>
      </c>
      <c r="H254" s="353">
        <f>G254-F254</f>
        <v>0</v>
      </c>
      <c r="I254" s="358">
        <v>13977.84097</v>
      </c>
      <c r="J254" s="358">
        <v>13937.50417</v>
      </c>
      <c r="K254" s="354">
        <f>J254/I254*100</f>
        <v>99.7114232442151</v>
      </c>
      <c r="L254" s="353" t="s">
        <v>1177</v>
      </c>
    </row>
    <row r="255" spans="1:12" ht="15.75">
      <c r="A255" s="353"/>
      <c r="B255" s="353"/>
      <c r="C255" s="357"/>
      <c r="D255" s="353"/>
      <c r="E255" s="353"/>
      <c r="F255" s="353"/>
      <c r="G255" s="353"/>
      <c r="H255" s="353"/>
      <c r="I255" s="358"/>
      <c r="J255" s="358"/>
      <c r="K255" s="354"/>
      <c r="L255" s="353"/>
    </row>
    <row r="256" spans="1:12" ht="15.75">
      <c r="A256" s="353"/>
      <c r="B256" s="353"/>
      <c r="C256" s="357"/>
      <c r="D256" s="353"/>
      <c r="E256" s="353"/>
      <c r="F256" s="353"/>
      <c r="G256" s="353"/>
      <c r="H256" s="353"/>
      <c r="I256" s="358"/>
      <c r="J256" s="358"/>
      <c r="K256" s="354"/>
      <c r="L256" s="353"/>
    </row>
    <row r="257" spans="1:12" ht="15.75" customHeight="1">
      <c r="A257" s="302" t="s">
        <v>1178</v>
      </c>
      <c r="B257" s="302"/>
      <c r="C257" s="302"/>
      <c r="D257" s="302"/>
      <c r="E257" s="302"/>
      <c r="F257" s="302"/>
      <c r="G257" s="302"/>
      <c r="H257" s="302"/>
      <c r="I257" s="302"/>
      <c r="J257" s="302"/>
      <c r="K257" s="302"/>
      <c r="L257" s="302"/>
    </row>
    <row r="258" spans="1:12" ht="15.75" customHeight="1">
      <c r="A258" s="353">
        <v>14</v>
      </c>
      <c r="B258" s="353" t="s">
        <v>1179</v>
      </c>
      <c r="C258" s="357">
        <v>2023</v>
      </c>
      <c r="D258" s="353" t="s">
        <v>1180</v>
      </c>
      <c r="E258" s="353" t="s">
        <v>926</v>
      </c>
      <c r="F258" s="353">
        <v>100</v>
      </c>
      <c r="G258" s="353">
        <v>100</v>
      </c>
      <c r="H258" s="353">
        <f>G258-F258</f>
        <v>0</v>
      </c>
      <c r="I258" s="356">
        <v>233.8</v>
      </c>
      <c r="J258" s="356">
        <v>233.8</v>
      </c>
      <c r="K258" s="354">
        <f>J258/I258*100</f>
        <v>100</v>
      </c>
      <c r="L258" s="353" t="s">
        <v>1181</v>
      </c>
    </row>
    <row r="259" spans="1:12" ht="15.75">
      <c r="A259" s="353"/>
      <c r="B259" s="353"/>
      <c r="C259" s="357"/>
      <c r="D259" s="353"/>
      <c r="E259" s="353"/>
      <c r="F259" s="353"/>
      <c r="G259" s="353"/>
      <c r="H259" s="353"/>
      <c r="I259" s="356"/>
      <c r="J259" s="356"/>
      <c r="K259" s="354"/>
      <c r="L259" s="353"/>
    </row>
    <row r="260" spans="1:12" ht="15.75">
      <c r="A260" s="353"/>
      <c r="B260" s="353"/>
      <c r="C260" s="357"/>
      <c r="D260" s="353"/>
      <c r="E260" s="353"/>
      <c r="F260" s="353"/>
      <c r="G260" s="353"/>
      <c r="H260" s="353"/>
      <c r="I260" s="356"/>
      <c r="J260" s="356"/>
      <c r="K260" s="354"/>
      <c r="L260" s="353"/>
    </row>
    <row r="261" spans="1:12" ht="15.75" customHeight="1">
      <c r="A261" s="353">
        <v>15</v>
      </c>
      <c r="B261" s="353" t="s">
        <v>1182</v>
      </c>
      <c r="C261" s="357">
        <v>2023</v>
      </c>
      <c r="D261" s="353" t="s">
        <v>1183</v>
      </c>
      <c r="E261" s="353" t="s">
        <v>926</v>
      </c>
      <c r="F261" s="353">
        <v>100</v>
      </c>
      <c r="G261" s="353">
        <v>100</v>
      </c>
      <c r="H261" s="353">
        <f>G261-F261</f>
        <v>0</v>
      </c>
      <c r="I261" s="356">
        <v>308.8</v>
      </c>
      <c r="J261" s="356">
        <v>308.8</v>
      </c>
      <c r="K261" s="354">
        <f>J261/I261*100</f>
        <v>100</v>
      </c>
      <c r="L261" s="353" t="s">
        <v>1184</v>
      </c>
    </row>
    <row r="262" spans="1:12" ht="15.75">
      <c r="A262" s="353"/>
      <c r="B262" s="353"/>
      <c r="C262" s="357"/>
      <c r="D262" s="353"/>
      <c r="E262" s="353"/>
      <c r="F262" s="353"/>
      <c r="G262" s="353"/>
      <c r="H262" s="353"/>
      <c r="I262" s="356"/>
      <c r="J262" s="356"/>
      <c r="K262" s="354"/>
      <c r="L262" s="353"/>
    </row>
    <row r="263" spans="1:12" ht="27.75" customHeight="1">
      <c r="A263" s="353"/>
      <c r="B263" s="353"/>
      <c r="C263" s="357"/>
      <c r="D263" s="353"/>
      <c r="E263" s="353"/>
      <c r="F263" s="353"/>
      <c r="G263" s="353"/>
      <c r="H263" s="353"/>
      <c r="I263" s="356"/>
      <c r="J263" s="356"/>
      <c r="K263" s="354"/>
      <c r="L263" s="353"/>
    </row>
    <row r="264" spans="1:12" ht="15.75" customHeight="1">
      <c r="A264" s="353">
        <v>16</v>
      </c>
      <c r="B264" s="353" t="s">
        <v>1185</v>
      </c>
      <c r="C264" s="357">
        <v>2023</v>
      </c>
      <c r="D264" s="353" t="s">
        <v>1186</v>
      </c>
      <c r="E264" s="359" t="s">
        <v>926</v>
      </c>
      <c r="F264" s="353">
        <v>100</v>
      </c>
      <c r="G264" s="353">
        <v>100</v>
      </c>
      <c r="H264" s="353">
        <f>G264-F264</f>
        <v>0</v>
      </c>
      <c r="I264" s="356">
        <v>5723.2</v>
      </c>
      <c r="J264" s="356">
        <v>5373.2</v>
      </c>
      <c r="K264" s="354">
        <f>J264/I264*100</f>
        <v>93.88454011741683</v>
      </c>
      <c r="L264" s="353" t="s">
        <v>1187</v>
      </c>
    </row>
    <row r="265" spans="1:12" ht="15.75">
      <c r="A265" s="353"/>
      <c r="B265" s="353"/>
      <c r="C265" s="357"/>
      <c r="D265" s="353"/>
      <c r="E265" s="353"/>
      <c r="F265" s="353"/>
      <c r="G265" s="353"/>
      <c r="H265" s="353"/>
      <c r="I265" s="356"/>
      <c r="J265" s="356"/>
      <c r="K265" s="354"/>
      <c r="L265" s="353"/>
    </row>
    <row r="266" spans="1:12" ht="44.25" customHeight="1">
      <c r="A266" s="353"/>
      <c r="B266" s="353"/>
      <c r="C266" s="357"/>
      <c r="D266" s="353"/>
      <c r="E266" s="353"/>
      <c r="F266" s="353"/>
      <c r="G266" s="353"/>
      <c r="H266" s="353"/>
      <c r="I266" s="356"/>
      <c r="J266" s="356"/>
      <c r="K266" s="354"/>
      <c r="L266" s="353"/>
    </row>
    <row r="267" spans="1:12" ht="60.75" customHeight="1">
      <c r="A267" s="353">
        <v>17</v>
      </c>
      <c r="B267" s="353" t="s">
        <v>1188</v>
      </c>
      <c r="C267" s="357">
        <v>2023</v>
      </c>
      <c r="D267" s="353" t="s">
        <v>1155</v>
      </c>
      <c r="E267" s="353" t="s">
        <v>926</v>
      </c>
      <c r="F267" s="353">
        <v>100</v>
      </c>
      <c r="G267" s="353">
        <v>100</v>
      </c>
      <c r="H267" s="353">
        <v>0</v>
      </c>
      <c r="I267" s="356">
        <v>2416.38153</v>
      </c>
      <c r="J267" s="356">
        <v>2416.38153</v>
      </c>
      <c r="K267" s="354">
        <f>J267/I267*100</f>
        <v>100</v>
      </c>
      <c r="L267" s="353" t="s">
        <v>1189</v>
      </c>
    </row>
    <row r="268" spans="1:12" ht="135.75" customHeight="1">
      <c r="A268" s="353">
        <v>18</v>
      </c>
      <c r="B268" s="357" t="s">
        <v>1190</v>
      </c>
      <c r="C268" s="357">
        <v>2023</v>
      </c>
      <c r="D268" s="357" t="s">
        <v>1191</v>
      </c>
      <c r="E268" s="353" t="s">
        <v>926</v>
      </c>
      <c r="F268" s="353">
        <v>100</v>
      </c>
      <c r="G268" s="353">
        <v>100</v>
      </c>
      <c r="H268" s="353">
        <v>0</v>
      </c>
      <c r="I268" s="356">
        <v>2239.64</v>
      </c>
      <c r="J268" s="356">
        <v>2239.64</v>
      </c>
      <c r="K268" s="354"/>
      <c r="L268" s="353" t="s">
        <v>1192</v>
      </c>
    </row>
    <row r="269" spans="1:12" ht="124.5" customHeight="1">
      <c r="A269" s="353">
        <v>19</v>
      </c>
      <c r="B269" s="357" t="s">
        <v>1190</v>
      </c>
      <c r="C269" s="357">
        <v>2023</v>
      </c>
      <c r="D269" s="357" t="s">
        <v>1191</v>
      </c>
      <c r="E269" s="353" t="s">
        <v>926</v>
      </c>
      <c r="F269" s="353">
        <v>100</v>
      </c>
      <c r="G269" s="353">
        <v>100</v>
      </c>
      <c r="H269" s="353">
        <v>0</v>
      </c>
      <c r="I269" s="356">
        <v>0</v>
      </c>
      <c r="J269" s="356">
        <v>998.4</v>
      </c>
      <c r="K269" s="354"/>
      <c r="L269" s="353" t="s">
        <v>1193</v>
      </c>
    </row>
    <row r="270" spans="1:12" ht="60.75" customHeight="1">
      <c r="A270" s="353"/>
      <c r="B270" s="353" t="s">
        <v>1194</v>
      </c>
      <c r="C270" s="357">
        <v>2023</v>
      </c>
      <c r="D270" s="353"/>
      <c r="E270" s="353"/>
      <c r="F270" s="353"/>
      <c r="G270" s="353"/>
      <c r="H270" s="353"/>
      <c r="I270" s="358">
        <f>I228+I229+I232+I235+I236+I238+I241+I242+I245+I249+I250+I251+I252+I254+I258+I261+I264+I267+I268+I269</f>
        <v>315451.96794000006</v>
      </c>
      <c r="J270" s="358">
        <f>J229+J232+J236+J238+J242+J245+J249+J254+J258+J261+J264+J241+J228+J250+J251+J267+J235+J268+J269</f>
        <v>299127.46118</v>
      </c>
      <c r="K270" s="353"/>
      <c r="L270" s="353"/>
    </row>
    <row r="271" spans="1:12" ht="15.75" customHeight="1">
      <c r="A271" s="251" t="s">
        <v>1195</v>
      </c>
      <c r="B271" s="251"/>
      <c r="C271" s="251"/>
      <c r="D271" s="251"/>
      <c r="E271" s="251"/>
      <c r="F271" s="251"/>
      <c r="G271" s="251"/>
      <c r="H271" s="251"/>
      <c r="I271" s="251"/>
      <c r="J271" s="251"/>
      <c r="K271" s="251"/>
      <c r="L271" s="251"/>
    </row>
    <row r="272" spans="1:12" ht="15.75" customHeight="1">
      <c r="A272" s="302" t="s">
        <v>1196</v>
      </c>
      <c r="B272" s="302"/>
      <c r="C272" s="302"/>
      <c r="D272" s="302"/>
      <c r="E272" s="302"/>
      <c r="F272" s="302"/>
      <c r="G272" s="302"/>
      <c r="H272" s="302"/>
      <c r="I272" s="302"/>
      <c r="J272" s="302"/>
      <c r="K272" s="302"/>
      <c r="L272" s="302"/>
    </row>
    <row r="273" spans="1:12" ht="141" customHeight="1">
      <c r="A273" s="360">
        <v>20</v>
      </c>
      <c r="B273" s="361" t="s">
        <v>1197</v>
      </c>
      <c r="C273" s="362">
        <v>2023</v>
      </c>
      <c r="D273" s="353" t="s">
        <v>1198</v>
      </c>
      <c r="E273" s="353" t="s">
        <v>926</v>
      </c>
      <c r="F273" s="353">
        <v>100</v>
      </c>
      <c r="G273" s="363">
        <v>100</v>
      </c>
      <c r="H273" s="353">
        <f aca="true" t="shared" si="16" ref="H273:H274">G273-F273</f>
        <v>0</v>
      </c>
      <c r="I273" s="356">
        <v>9695.4</v>
      </c>
      <c r="J273" s="356">
        <v>9338.94037</v>
      </c>
      <c r="K273" s="354">
        <f>J273/I273%</f>
        <v>96.32341491841493</v>
      </c>
      <c r="L273" s="353" t="s">
        <v>1199</v>
      </c>
    </row>
    <row r="274" spans="1:12" ht="15.75" customHeight="1">
      <c r="A274" s="364">
        <v>21</v>
      </c>
      <c r="B274" s="353" t="s">
        <v>1200</v>
      </c>
      <c r="C274" s="357">
        <v>2023</v>
      </c>
      <c r="D274" s="353" t="s">
        <v>1201</v>
      </c>
      <c r="E274" s="353" t="s">
        <v>926</v>
      </c>
      <c r="F274" s="353">
        <v>100</v>
      </c>
      <c r="G274" s="353">
        <v>100</v>
      </c>
      <c r="H274" s="353">
        <f t="shared" si="16"/>
        <v>0</v>
      </c>
      <c r="I274" s="358">
        <f>3665+200</f>
        <v>3865</v>
      </c>
      <c r="J274" s="358">
        <f>3591.182+200</f>
        <v>3791.182</v>
      </c>
      <c r="K274" s="354">
        <f>J274/I274*100</f>
        <v>98.09009055627425</v>
      </c>
      <c r="L274" s="353" t="s">
        <v>1202</v>
      </c>
    </row>
    <row r="275" spans="1:12" ht="75" customHeight="1">
      <c r="A275" s="364"/>
      <c r="B275" s="353"/>
      <c r="C275" s="357">
        <v>2023</v>
      </c>
      <c r="D275" s="353"/>
      <c r="E275" s="353" t="s">
        <v>926</v>
      </c>
      <c r="F275" s="353"/>
      <c r="G275" s="353"/>
      <c r="H275" s="353"/>
      <c r="I275" s="358"/>
      <c r="J275" s="358"/>
      <c r="K275" s="354"/>
      <c r="L275" s="353"/>
    </row>
    <row r="276" spans="1:12" ht="94.5" customHeight="1">
      <c r="A276" s="364"/>
      <c r="B276" s="353"/>
      <c r="C276" s="357">
        <v>2023</v>
      </c>
      <c r="D276" s="353" t="s">
        <v>1203</v>
      </c>
      <c r="E276" s="353" t="s">
        <v>926</v>
      </c>
      <c r="F276" s="353">
        <v>100</v>
      </c>
      <c r="G276" s="353">
        <v>100</v>
      </c>
      <c r="H276" s="353">
        <f>G276-F276</f>
        <v>0</v>
      </c>
      <c r="I276" s="358"/>
      <c r="J276" s="358"/>
      <c r="K276" s="354"/>
      <c r="L276" s="353" t="s">
        <v>1204</v>
      </c>
    </row>
    <row r="277" spans="1:12" ht="15.75" customHeight="1">
      <c r="A277" s="302" t="s">
        <v>1196</v>
      </c>
      <c r="B277" s="302"/>
      <c r="C277" s="302"/>
      <c r="D277" s="302"/>
      <c r="E277" s="302"/>
      <c r="F277" s="302"/>
      <c r="G277" s="302"/>
      <c r="H277" s="302"/>
      <c r="I277" s="302"/>
      <c r="J277" s="302"/>
      <c r="K277" s="302"/>
      <c r="L277" s="302"/>
    </row>
    <row r="278" spans="1:12" ht="15.75" customHeight="1">
      <c r="A278" s="251">
        <v>18</v>
      </c>
      <c r="B278" s="353" t="s">
        <v>1205</v>
      </c>
      <c r="C278" s="357">
        <v>2023</v>
      </c>
      <c r="D278" s="353" t="s">
        <v>1206</v>
      </c>
      <c r="E278" s="357" t="s">
        <v>926</v>
      </c>
      <c r="F278" s="357">
        <v>100</v>
      </c>
      <c r="G278" s="357">
        <v>100</v>
      </c>
      <c r="H278" s="357">
        <f>G278-F278</f>
        <v>0</v>
      </c>
      <c r="I278" s="365">
        <v>23938.039</v>
      </c>
      <c r="J278" s="365">
        <v>18366.44037</v>
      </c>
      <c r="K278" s="366">
        <f>J278/I278*100</f>
        <v>76.72491623060685</v>
      </c>
      <c r="L278" s="353" t="s">
        <v>1207</v>
      </c>
    </row>
    <row r="279" spans="1:12" ht="48" customHeight="1">
      <c r="A279" s="251"/>
      <c r="B279" s="353"/>
      <c r="C279" s="357"/>
      <c r="D279" s="353"/>
      <c r="E279" s="357"/>
      <c r="F279" s="357"/>
      <c r="G279" s="357"/>
      <c r="H279" s="357"/>
      <c r="I279" s="365"/>
      <c r="J279" s="365"/>
      <c r="K279" s="366"/>
      <c r="L279" s="353"/>
    </row>
    <row r="280" spans="1:12" ht="48" customHeight="1">
      <c r="A280" s="251"/>
      <c r="B280" s="353"/>
      <c r="C280" s="357">
        <v>2023</v>
      </c>
      <c r="D280" s="367" t="s">
        <v>1208</v>
      </c>
      <c r="E280" s="353" t="s">
        <v>1209</v>
      </c>
      <c r="F280" s="353">
        <v>1541</v>
      </c>
      <c r="G280" s="353">
        <v>1541</v>
      </c>
      <c r="H280" s="353">
        <f>G280-F280</f>
        <v>0</v>
      </c>
      <c r="I280" s="365"/>
      <c r="J280" s="365"/>
      <c r="K280" s="366"/>
      <c r="L280" s="353"/>
    </row>
    <row r="281" spans="1:12" ht="15.75">
      <c r="A281" s="251"/>
      <c r="B281" s="353" t="s">
        <v>1210</v>
      </c>
      <c r="C281" s="368"/>
      <c r="D281" s="369"/>
      <c r="E281" s="370"/>
      <c r="F281" s="370"/>
      <c r="G281" s="370"/>
      <c r="H281" s="370"/>
      <c r="I281" s="365">
        <f>I274+I278+I273</f>
        <v>37498.439</v>
      </c>
      <c r="J281" s="365">
        <f>J274+J278+J273</f>
        <v>31496.56274</v>
      </c>
      <c r="K281" s="368"/>
      <c r="L281" s="369"/>
    </row>
    <row r="282" spans="1:12" ht="15.75" customHeight="1">
      <c r="A282" s="287" t="s">
        <v>1211</v>
      </c>
      <c r="B282" s="287"/>
      <c r="C282" s="287"/>
      <c r="D282" s="287"/>
      <c r="E282" s="287"/>
      <c r="F282" s="287"/>
      <c r="G282" s="287"/>
      <c r="H282" s="287"/>
      <c r="I282" s="287"/>
      <c r="J282" s="287"/>
      <c r="K282" s="287"/>
      <c r="L282" s="287"/>
    </row>
    <row r="283" spans="1:12" ht="15.75" customHeight="1">
      <c r="A283" s="352" t="s">
        <v>1212</v>
      </c>
      <c r="B283" s="352"/>
      <c r="C283" s="352"/>
      <c r="D283" s="352"/>
      <c r="E283" s="352"/>
      <c r="F283" s="352"/>
      <c r="G283" s="352"/>
      <c r="H283" s="352"/>
      <c r="I283" s="352"/>
      <c r="J283" s="352"/>
      <c r="K283" s="352"/>
      <c r="L283" s="352"/>
    </row>
    <row r="284" spans="1:12" ht="47.25" customHeight="1">
      <c r="A284" s="251">
        <v>19</v>
      </c>
      <c r="B284" s="353" t="s">
        <v>1213</v>
      </c>
      <c r="C284" s="357">
        <v>2023</v>
      </c>
      <c r="D284" s="353" t="s">
        <v>1214</v>
      </c>
      <c r="E284" s="353" t="s">
        <v>926</v>
      </c>
      <c r="F284" s="353">
        <v>48</v>
      </c>
      <c r="G284" s="353">
        <v>48</v>
      </c>
      <c r="H284" s="371">
        <f aca="true" t="shared" si="17" ref="H284:H286">G284-F284</f>
        <v>0</v>
      </c>
      <c r="I284" s="356">
        <v>1315.08</v>
      </c>
      <c r="J284" s="356">
        <v>1315.08</v>
      </c>
      <c r="K284" s="354">
        <f>J284/I284*100</f>
        <v>100</v>
      </c>
      <c r="L284" s="353" t="s">
        <v>1215</v>
      </c>
    </row>
    <row r="285" spans="1:12" ht="81.75" customHeight="1">
      <c r="A285" s="251"/>
      <c r="B285" s="353"/>
      <c r="C285" s="357">
        <v>2023</v>
      </c>
      <c r="D285" s="353" t="s">
        <v>1216</v>
      </c>
      <c r="E285" s="353" t="s">
        <v>920</v>
      </c>
      <c r="F285" s="353">
        <v>1266</v>
      </c>
      <c r="G285" s="353">
        <v>1266</v>
      </c>
      <c r="H285" s="353">
        <f t="shared" si="17"/>
        <v>0</v>
      </c>
      <c r="I285" s="356"/>
      <c r="J285" s="356"/>
      <c r="K285" s="354"/>
      <c r="L285" s="353"/>
    </row>
    <row r="286" spans="1:12" ht="92.25">
      <c r="A286" s="251">
        <v>20</v>
      </c>
      <c r="B286" s="353" t="s">
        <v>700</v>
      </c>
      <c r="C286" s="357">
        <v>2023</v>
      </c>
      <c r="D286" s="353" t="s">
        <v>1217</v>
      </c>
      <c r="E286" s="353" t="s">
        <v>926</v>
      </c>
      <c r="F286" s="353">
        <v>30</v>
      </c>
      <c r="G286" s="353">
        <v>30</v>
      </c>
      <c r="H286" s="353">
        <f t="shared" si="17"/>
        <v>0</v>
      </c>
      <c r="I286" s="356">
        <v>645.75</v>
      </c>
      <c r="J286" s="356">
        <v>645.75</v>
      </c>
      <c r="K286" s="354">
        <f>J286/I286*100</f>
        <v>100</v>
      </c>
      <c r="L286" s="353" t="s">
        <v>1218</v>
      </c>
    </row>
    <row r="287" spans="1:12" ht="15.75" customHeight="1">
      <c r="A287" s="302"/>
      <c r="B287" s="302"/>
      <c r="C287" s="302"/>
      <c r="D287" s="302"/>
      <c r="E287" s="302"/>
      <c r="F287" s="302"/>
      <c r="G287" s="302"/>
      <c r="H287" s="302"/>
      <c r="I287" s="302"/>
      <c r="J287" s="302"/>
      <c r="K287" s="302"/>
      <c r="L287" s="302"/>
    </row>
    <row r="288" spans="1:12" ht="81">
      <c r="A288" s="251">
        <v>21</v>
      </c>
      <c r="B288" s="353" t="s">
        <v>1219</v>
      </c>
      <c r="C288" s="368">
        <v>2023</v>
      </c>
      <c r="D288" s="372" t="s">
        <v>1220</v>
      </c>
      <c r="E288" s="373" t="s">
        <v>920</v>
      </c>
      <c r="F288" s="368">
        <v>2</v>
      </c>
      <c r="G288" s="373">
        <v>2</v>
      </c>
      <c r="H288" s="373">
        <f>G288-F288</f>
        <v>0</v>
      </c>
      <c r="I288" s="374">
        <v>88</v>
      </c>
      <c r="J288" s="374">
        <v>88</v>
      </c>
      <c r="K288" s="375">
        <f>J288/I288*100</f>
        <v>100</v>
      </c>
      <c r="L288" s="372"/>
    </row>
    <row r="289" spans="1:12" ht="15.75" customHeight="1">
      <c r="A289" s="352" t="s">
        <v>1221</v>
      </c>
      <c r="B289" s="352"/>
      <c r="C289" s="352"/>
      <c r="D289" s="352"/>
      <c r="E289" s="352"/>
      <c r="F289" s="352"/>
      <c r="G289" s="352"/>
      <c r="H289" s="352"/>
      <c r="I289" s="352"/>
      <c r="J289" s="352"/>
      <c r="K289" s="352"/>
      <c r="L289" s="352"/>
    </row>
    <row r="290" spans="1:12" ht="36.75">
      <c r="A290" s="353">
        <v>22</v>
      </c>
      <c r="B290" s="353" t="s">
        <v>1222</v>
      </c>
      <c r="C290" s="357">
        <v>2023</v>
      </c>
      <c r="D290" s="353" t="s">
        <v>1223</v>
      </c>
      <c r="E290" s="353" t="s">
        <v>920</v>
      </c>
      <c r="F290" s="353">
        <v>312</v>
      </c>
      <c r="G290" s="353">
        <v>275</v>
      </c>
      <c r="H290" s="353">
        <f>G290-F290</f>
        <v>-37</v>
      </c>
      <c r="I290" s="358">
        <v>7145.84883</v>
      </c>
      <c r="J290" s="358">
        <v>7145.84883</v>
      </c>
      <c r="K290" s="354">
        <f>J290/I290*100</f>
        <v>100</v>
      </c>
      <c r="L290" s="353" t="s">
        <v>1224</v>
      </c>
    </row>
    <row r="291" spans="1:12" ht="15.75">
      <c r="A291" s="367"/>
      <c r="B291" s="367" t="s">
        <v>1225</v>
      </c>
      <c r="C291" s="357"/>
      <c r="D291" s="367"/>
      <c r="E291" s="367"/>
      <c r="F291" s="367"/>
      <c r="G291" s="367"/>
      <c r="H291" s="367"/>
      <c r="I291" s="376">
        <f>I284+I286+I288+I290</f>
        <v>9194.67883</v>
      </c>
      <c r="J291" s="376">
        <f>J284+J286+J288+J290</f>
        <v>9194.67883</v>
      </c>
      <c r="K291" s="367"/>
      <c r="L291" s="367"/>
    </row>
    <row r="292" spans="1:12" ht="15.75" customHeight="1">
      <c r="A292" s="287" t="s">
        <v>1226</v>
      </c>
      <c r="B292" s="287"/>
      <c r="C292" s="287"/>
      <c r="D292" s="287"/>
      <c r="E292" s="287"/>
      <c r="F292" s="287"/>
      <c r="G292" s="287"/>
      <c r="H292" s="287"/>
      <c r="I292" s="287"/>
      <c r="J292" s="287"/>
      <c r="K292" s="287"/>
      <c r="L292" s="287"/>
    </row>
    <row r="293" spans="1:12" ht="15.75" customHeight="1">
      <c r="A293" s="377" t="s">
        <v>1226</v>
      </c>
      <c r="B293" s="377"/>
      <c r="C293" s="377"/>
      <c r="D293" s="377"/>
      <c r="E293" s="377"/>
      <c r="F293" s="377"/>
      <c r="G293" s="377"/>
      <c r="H293" s="377"/>
      <c r="I293" s="377"/>
      <c r="J293" s="377"/>
      <c r="K293" s="377"/>
      <c r="L293" s="377"/>
    </row>
    <row r="294" spans="1:12" ht="93">
      <c r="A294" s="353">
        <v>23</v>
      </c>
      <c r="B294" s="378" t="s">
        <v>723</v>
      </c>
      <c r="C294" s="357">
        <v>2023</v>
      </c>
      <c r="D294" s="353" t="s">
        <v>1227</v>
      </c>
      <c r="E294" s="353" t="s">
        <v>926</v>
      </c>
      <c r="F294" s="353">
        <v>100</v>
      </c>
      <c r="G294" s="359">
        <v>1</v>
      </c>
      <c r="H294" s="353">
        <v>0</v>
      </c>
      <c r="I294" s="356">
        <v>13172.6</v>
      </c>
      <c r="J294" s="356">
        <v>11083.73695</v>
      </c>
      <c r="K294" s="354">
        <f aca="true" t="shared" si="18" ref="K294:K295">J294/I294*100</f>
        <v>84.14236331475942</v>
      </c>
      <c r="L294" s="353" t="s">
        <v>1228</v>
      </c>
    </row>
    <row r="295" spans="1:12" ht="36">
      <c r="A295" s="353">
        <v>24</v>
      </c>
      <c r="B295" s="378" t="s">
        <v>1229</v>
      </c>
      <c r="C295" s="357">
        <v>2023</v>
      </c>
      <c r="D295" s="367" t="s">
        <v>1230</v>
      </c>
      <c r="E295" s="353" t="s">
        <v>1141</v>
      </c>
      <c r="F295" s="353">
        <v>3</v>
      </c>
      <c r="G295" s="353">
        <v>3</v>
      </c>
      <c r="H295" s="353">
        <f>G295-F295</f>
        <v>0</v>
      </c>
      <c r="I295" s="379">
        <v>5007.2</v>
      </c>
      <c r="J295" s="356">
        <v>4615.0002</v>
      </c>
      <c r="K295" s="354">
        <f t="shared" si="18"/>
        <v>92.16728311231827</v>
      </c>
      <c r="L295" s="353" t="s">
        <v>1231</v>
      </c>
    </row>
    <row r="296" spans="1:12" ht="15.75">
      <c r="A296" s="367"/>
      <c r="B296" s="367" t="s">
        <v>1232</v>
      </c>
      <c r="C296" s="357"/>
      <c r="D296" s="367"/>
      <c r="E296" s="367"/>
      <c r="F296" s="367"/>
      <c r="G296" s="367"/>
      <c r="H296" s="367"/>
      <c r="I296" s="380">
        <f>I294+I295</f>
        <v>18179.8</v>
      </c>
      <c r="J296" s="380">
        <f>J294+J295</f>
        <v>15698.73715</v>
      </c>
      <c r="K296" s="367"/>
      <c r="L296" s="367"/>
    </row>
    <row r="297" spans="1:12" ht="15.75">
      <c r="A297" s="381"/>
      <c r="B297" s="381" t="s">
        <v>1233</v>
      </c>
      <c r="C297" s="381"/>
      <c r="D297" s="381"/>
      <c r="E297" s="381"/>
      <c r="F297" s="381"/>
      <c r="G297" s="381"/>
      <c r="H297" s="381"/>
      <c r="I297" s="382">
        <f>I270+I281+I291+I296</f>
        <v>380324.88577000005</v>
      </c>
      <c r="J297" s="382">
        <f>J270+J281+J291+J296</f>
        <v>355517.4399</v>
      </c>
      <c r="K297" s="383"/>
      <c r="L297" s="381"/>
    </row>
    <row r="298" spans="1:12" ht="15.75">
      <c r="A298" s="246"/>
      <c r="B298" s="246"/>
      <c r="C298" s="246"/>
      <c r="D298" s="246"/>
      <c r="E298" s="246"/>
      <c r="F298" s="246"/>
      <c r="G298" s="246"/>
      <c r="H298" s="246"/>
      <c r="I298" s="246"/>
      <c r="J298" s="246"/>
      <c r="K298" s="246"/>
      <c r="L298" s="246"/>
    </row>
    <row r="299" spans="1:12" ht="15.75">
      <c r="A299" s="247" t="s">
        <v>730</v>
      </c>
      <c r="B299" s="247"/>
      <c r="C299" s="247"/>
      <c r="D299" s="247"/>
      <c r="E299" s="247"/>
      <c r="F299" s="247"/>
      <c r="G299" s="247"/>
      <c r="H299" s="247"/>
      <c r="I299" s="247"/>
      <c r="J299" s="247"/>
      <c r="K299" s="247"/>
      <c r="L299" s="247"/>
    </row>
    <row r="300" spans="1:12" ht="25.5" customHeight="1">
      <c r="A300" s="246">
        <v>1</v>
      </c>
      <c r="B300" s="249" t="s">
        <v>1234</v>
      </c>
      <c r="C300" s="249">
        <v>2023</v>
      </c>
      <c r="D300" s="384" t="s">
        <v>1235</v>
      </c>
      <c r="E300" s="249" t="s">
        <v>926</v>
      </c>
      <c r="F300" s="249">
        <v>15</v>
      </c>
      <c r="G300" s="251">
        <v>20</v>
      </c>
      <c r="H300" s="249">
        <f aca="true" t="shared" si="19" ref="H300:H306">G300-F300</f>
        <v>5</v>
      </c>
      <c r="I300" s="385">
        <v>83201.98601</v>
      </c>
      <c r="J300" s="385">
        <v>83196.03588</v>
      </c>
      <c r="K300" s="386">
        <f>J300/I300*100</f>
        <v>99.99284857214913</v>
      </c>
      <c r="L300" s="272" t="s">
        <v>1236</v>
      </c>
    </row>
    <row r="301" spans="1:12" ht="15.75">
      <c r="A301" s="246"/>
      <c r="B301" s="249"/>
      <c r="C301" s="249"/>
      <c r="D301" s="384" t="s">
        <v>1237</v>
      </c>
      <c r="E301" s="249" t="s">
        <v>926</v>
      </c>
      <c r="F301" s="249">
        <v>15</v>
      </c>
      <c r="G301" s="251">
        <v>10</v>
      </c>
      <c r="H301" s="249">
        <f t="shared" si="19"/>
        <v>-5</v>
      </c>
      <c r="I301" s="385"/>
      <c r="J301" s="385"/>
      <c r="K301" s="386"/>
      <c r="L301" s="272"/>
    </row>
    <row r="302" spans="1:12" ht="26.25">
      <c r="A302" s="246"/>
      <c r="B302" s="249"/>
      <c r="C302" s="249"/>
      <c r="D302" s="384" t="s">
        <v>1238</v>
      </c>
      <c r="E302" s="249" t="s">
        <v>926</v>
      </c>
      <c r="F302" s="249">
        <v>10</v>
      </c>
      <c r="G302" s="251">
        <v>10</v>
      </c>
      <c r="H302" s="249">
        <f t="shared" si="19"/>
        <v>0</v>
      </c>
      <c r="I302" s="385"/>
      <c r="J302" s="385"/>
      <c r="K302" s="386"/>
      <c r="L302" s="272"/>
    </row>
    <row r="303" spans="1:12" ht="25.5" customHeight="1">
      <c r="A303" s="246">
        <v>2</v>
      </c>
      <c r="B303" s="249" t="s">
        <v>1239</v>
      </c>
      <c r="C303" s="249">
        <v>2023</v>
      </c>
      <c r="D303" s="384" t="s">
        <v>1240</v>
      </c>
      <c r="E303" s="249" t="s">
        <v>926</v>
      </c>
      <c r="F303" s="249">
        <v>5</v>
      </c>
      <c r="G303" s="251">
        <v>5</v>
      </c>
      <c r="H303" s="249">
        <f t="shared" si="19"/>
        <v>0</v>
      </c>
      <c r="I303" s="385">
        <v>23689.47678</v>
      </c>
      <c r="J303" s="385">
        <v>23689.47678</v>
      </c>
      <c r="K303" s="386">
        <f>J303/I303*100</f>
        <v>100</v>
      </c>
      <c r="L303" s="272"/>
    </row>
    <row r="304" spans="1:12" ht="26.25">
      <c r="A304" s="246"/>
      <c r="B304" s="249"/>
      <c r="C304" s="249"/>
      <c r="D304" s="384" t="s">
        <v>1241</v>
      </c>
      <c r="E304" s="249" t="s">
        <v>926</v>
      </c>
      <c r="F304" s="249">
        <v>7</v>
      </c>
      <c r="G304" s="251">
        <v>5</v>
      </c>
      <c r="H304" s="249">
        <f t="shared" si="19"/>
        <v>-2</v>
      </c>
      <c r="I304" s="385"/>
      <c r="J304" s="385"/>
      <c r="K304" s="386"/>
      <c r="L304" s="272"/>
    </row>
    <row r="305" spans="1:12" ht="36.75">
      <c r="A305" s="246"/>
      <c r="B305" s="249"/>
      <c r="C305" s="249"/>
      <c r="D305" s="384" t="s">
        <v>1242</v>
      </c>
      <c r="E305" s="249" t="s">
        <v>926</v>
      </c>
      <c r="F305" s="249">
        <v>5</v>
      </c>
      <c r="G305" s="251">
        <v>5</v>
      </c>
      <c r="H305" s="249">
        <f t="shared" si="19"/>
        <v>0</v>
      </c>
      <c r="I305" s="385"/>
      <c r="J305" s="385"/>
      <c r="K305" s="386"/>
      <c r="L305" s="272"/>
    </row>
    <row r="306" spans="1:12" ht="36" customHeight="1">
      <c r="A306" s="246">
        <v>3</v>
      </c>
      <c r="B306" s="249" t="s">
        <v>1243</v>
      </c>
      <c r="C306" s="249">
        <v>2023</v>
      </c>
      <c r="D306" s="384" t="s">
        <v>1244</v>
      </c>
      <c r="E306" s="249" t="s">
        <v>926</v>
      </c>
      <c r="F306" s="249">
        <v>30</v>
      </c>
      <c r="G306" s="251">
        <v>20</v>
      </c>
      <c r="H306" s="249">
        <f t="shared" si="19"/>
        <v>-10</v>
      </c>
      <c r="I306" s="385">
        <v>0</v>
      </c>
      <c r="J306" s="385">
        <v>0</v>
      </c>
      <c r="K306" s="386">
        <v>0</v>
      </c>
      <c r="L306" s="272"/>
    </row>
    <row r="307" spans="1:12" ht="26.25">
      <c r="A307" s="246"/>
      <c r="B307" s="249"/>
      <c r="C307" s="249"/>
      <c r="D307" s="384" t="s">
        <v>1245</v>
      </c>
      <c r="E307" s="249" t="s">
        <v>926</v>
      </c>
      <c r="F307" s="249">
        <v>10</v>
      </c>
      <c r="G307" s="246"/>
      <c r="H307" s="249"/>
      <c r="I307" s="385"/>
      <c r="J307" s="385"/>
      <c r="K307" s="386"/>
      <c r="L307" s="272"/>
    </row>
    <row r="308" spans="1:12" ht="24.75">
      <c r="A308" s="246"/>
      <c r="B308" s="249"/>
      <c r="C308" s="249"/>
      <c r="D308" s="387" t="s">
        <v>1246</v>
      </c>
      <c r="E308" s="249" t="s">
        <v>926</v>
      </c>
      <c r="F308" s="249">
        <v>15</v>
      </c>
      <c r="G308" s="251" t="s">
        <v>1247</v>
      </c>
      <c r="H308" s="249"/>
      <c r="I308" s="385"/>
      <c r="J308" s="385"/>
      <c r="K308" s="386"/>
      <c r="L308" s="272"/>
    </row>
    <row r="309" spans="1:12" ht="47.25" customHeight="1">
      <c r="A309" s="246">
        <v>4</v>
      </c>
      <c r="B309" s="249" t="s">
        <v>1248</v>
      </c>
      <c r="C309" s="249">
        <v>2023</v>
      </c>
      <c r="D309" s="387" t="s">
        <v>1249</v>
      </c>
      <c r="E309" s="249" t="s">
        <v>1250</v>
      </c>
      <c r="F309" s="249">
        <v>8000</v>
      </c>
      <c r="G309" s="246">
        <v>7850</v>
      </c>
      <c r="H309" s="249">
        <f aca="true" t="shared" si="20" ref="H309:H311">G309-F309</f>
        <v>-150</v>
      </c>
      <c r="I309" s="385">
        <v>676.34895</v>
      </c>
      <c r="J309" s="385">
        <v>676.34895</v>
      </c>
      <c r="K309" s="386">
        <f>J309/I309*100</f>
        <v>100</v>
      </c>
      <c r="L309" s="272"/>
    </row>
    <row r="310" spans="1:12" ht="58.5">
      <c r="A310" s="246"/>
      <c r="B310" s="249"/>
      <c r="C310" s="249"/>
      <c r="D310" s="387" t="s">
        <v>1251</v>
      </c>
      <c r="E310" s="249" t="s">
        <v>1252</v>
      </c>
      <c r="F310" s="249">
        <v>19</v>
      </c>
      <c r="G310" s="246">
        <v>18</v>
      </c>
      <c r="H310" s="249">
        <f t="shared" si="20"/>
        <v>-1</v>
      </c>
      <c r="I310" s="385"/>
      <c r="J310" s="385"/>
      <c r="K310" s="386"/>
      <c r="L310" s="272"/>
    </row>
    <row r="311" spans="1:12" ht="48">
      <c r="A311" s="246"/>
      <c r="B311" s="249"/>
      <c r="C311" s="249"/>
      <c r="D311" s="387" t="s">
        <v>1253</v>
      </c>
      <c r="E311" s="249" t="s">
        <v>1252</v>
      </c>
      <c r="F311" s="249">
        <v>6</v>
      </c>
      <c r="G311" s="246">
        <v>6</v>
      </c>
      <c r="H311" s="249">
        <f t="shared" si="20"/>
        <v>0</v>
      </c>
      <c r="I311" s="385"/>
      <c r="J311" s="385"/>
      <c r="K311" s="386"/>
      <c r="L311" s="272"/>
    </row>
    <row r="312" spans="1:12" ht="15.75">
      <c r="A312" s="246"/>
      <c r="B312" s="246"/>
      <c r="C312" s="246"/>
      <c r="D312" s="246"/>
      <c r="E312" s="246"/>
      <c r="F312" s="246"/>
      <c r="G312" s="246"/>
      <c r="H312" s="246"/>
      <c r="I312" s="246"/>
      <c r="J312" s="246"/>
      <c r="K312" s="246"/>
      <c r="L312" s="246"/>
    </row>
    <row r="313" spans="1:12" ht="15.75">
      <c r="A313" s="247" t="s">
        <v>852</v>
      </c>
      <c r="B313" s="247"/>
      <c r="C313" s="247"/>
      <c r="D313" s="247"/>
      <c r="E313" s="247"/>
      <c r="F313" s="247"/>
      <c r="G313" s="247"/>
      <c r="H313" s="247"/>
      <c r="I313" s="247"/>
      <c r="J313" s="247"/>
      <c r="K313" s="247"/>
      <c r="L313" s="247"/>
    </row>
    <row r="314" spans="1:12" ht="15.75" customHeight="1">
      <c r="A314" s="246">
        <v>1</v>
      </c>
      <c r="B314" s="238" t="s">
        <v>1254</v>
      </c>
      <c r="C314" s="388">
        <v>2023</v>
      </c>
      <c r="D314" s="238" t="s">
        <v>1255</v>
      </c>
      <c r="E314" s="238" t="s">
        <v>951</v>
      </c>
      <c r="F314" s="388">
        <v>2000</v>
      </c>
      <c r="G314" s="389">
        <v>2500</v>
      </c>
      <c r="H314" s="389">
        <v>0</v>
      </c>
      <c r="I314" s="390">
        <v>0</v>
      </c>
      <c r="J314" s="390">
        <v>0</v>
      </c>
      <c r="K314" s="391">
        <f>I314-J314</f>
        <v>0</v>
      </c>
      <c r="L314" s="392" t="s">
        <v>1256</v>
      </c>
    </row>
    <row r="315" spans="1:12" ht="15.75">
      <c r="A315" s="246"/>
      <c r="B315" s="238"/>
      <c r="C315" s="388"/>
      <c r="D315" s="238"/>
      <c r="E315" s="238"/>
      <c r="F315" s="388"/>
      <c r="G315" s="389"/>
      <c r="H315" s="389"/>
      <c r="I315" s="390"/>
      <c r="J315" s="390"/>
      <c r="K315" s="391"/>
      <c r="L315" s="392"/>
    </row>
    <row r="316" spans="1:12" ht="36.75">
      <c r="A316" s="246"/>
      <c r="B316" s="238"/>
      <c r="C316" s="388"/>
      <c r="D316" s="393" t="s">
        <v>1257</v>
      </c>
      <c r="E316" s="393" t="s">
        <v>1258</v>
      </c>
      <c r="F316" s="394">
        <v>11</v>
      </c>
      <c r="G316" s="395">
        <v>15</v>
      </c>
      <c r="H316" s="395">
        <v>0</v>
      </c>
      <c r="I316" s="390"/>
      <c r="J316" s="390"/>
      <c r="K316" s="391"/>
      <c r="L316" s="392"/>
    </row>
    <row r="317" spans="1:12" ht="36.75">
      <c r="A317" s="246"/>
      <c r="B317" s="238"/>
      <c r="C317" s="388"/>
      <c r="D317" s="238" t="s">
        <v>1259</v>
      </c>
      <c r="E317" s="238" t="s">
        <v>1260</v>
      </c>
      <c r="F317" s="388">
        <v>30</v>
      </c>
      <c r="G317" s="389">
        <v>30</v>
      </c>
      <c r="H317" s="389">
        <v>0</v>
      </c>
      <c r="I317" s="390"/>
      <c r="J317" s="390"/>
      <c r="K317" s="391"/>
      <c r="L317" s="392"/>
    </row>
    <row r="318" spans="1:12" ht="63.75" customHeight="1">
      <c r="A318" s="246">
        <v>2</v>
      </c>
      <c r="B318" s="238" t="s">
        <v>856</v>
      </c>
      <c r="C318" s="388"/>
      <c r="D318" s="238" t="s">
        <v>1261</v>
      </c>
      <c r="E318" s="238" t="s">
        <v>954</v>
      </c>
      <c r="F318" s="388">
        <v>5</v>
      </c>
      <c r="G318" s="389">
        <v>5</v>
      </c>
      <c r="H318" s="389">
        <v>0</v>
      </c>
      <c r="I318" s="396" t="s">
        <v>1262</v>
      </c>
      <c r="J318" s="397" t="s">
        <v>1262</v>
      </c>
      <c r="K318" s="398">
        <v>0</v>
      </c>
      <c r="L318" s="392"/>
    </row>
    <row r="319" spans="1:12" ht="55.5" customHeight="1">
      <c r="A319" s="246">
        <v>3</v>
      </c>
      <c r="B319" s="238" t="s">
        <v>866</v>
      </c>
      <c r="C319" s="388"/>
      <c r="D319" s="238" t="s">
        <v>1263</v>
      </c>
      <c r="E319" s="238" t="s">
        <v>1264</v>
      </c>
      <c r="F319" s="388">
        <v>9</v>
      </c>
      <c r="G319" s="389">
        <v>9</v>
      </c>
      <c r="H319" s="389">
        <f aca="true" t="shared" si="21" ref="H319:H320">F319-G319</f>
        <v>0</v>
      </c>
      <c r="I319" s="399" t="s">
        <v>1265</v>
      </c>
      <c r="J319" s="399">
        <v>164.2</v>
      </c>
      <c r="K319" s="400">
        <v>0.943</v>
      </c>
      <c r="L319" s="392"/>
    </row>
    <row r="320" spans="1:12" ht="66.75" customHeight="1">
      <c r="A320" s="246">
        <v>4</v>
      </c>
      <c r="B320" s="393" t="s">
        <v>1266</v>
      </c>
      <c r="C320" s="388"/>
      <c r="D320" s="238" t="s">
        <v>1267</v>
      </c>
      <c r="E320" s="238" t="s">
        <v>951</v>
      </c>
      <c r="F320" s="388">
        <v>190</v>
      </c>
      <c r="G320" s="389">
        <v>68</v>
      </c>
      <c r="H320" s="389">
        <f t="shared" si="21"/>
        <v>122</v>
      </c>
      <c r="I320" s="401">
        <v>1033.06333</v>
      </c>
      <c r="J320" s="402">
        <v>1033.0633</v>
      </c>
      <c r="K320" s="403">
        <f>I320-J320</f>
        <v>2.999999992425728E-05</v>
      </c>
      <c r="L320" s="392"/>
    </row>
  </sheetData>
  <sheetProtection selectLockedCells="1" selectUnlockedCells="1"/>
  <mergeCells count="427">
    <mergeCell ref="A1:L1"/>
    <mergeCell ref="A3:A5"/>
    <mergeCell ref="B3:B5"/>
    <mergeCell ref="C3:C5"/>
    <mergeCell ref="D3:H3"/>
    <mergeCell ref="I3:K4"/>
    <mergeCell ref="L3:L5"/>
    <mergeCell ref="D4:D5"/>
    <mergeCell ref="E4:E5"/>
    <mergeCell ref="F4:F5"/>
    <mergeCell ref="G4:G5"/>
    <mergeCell ref="H4:H5"/>
    <mergeCell ref="A7:L7"/>
    <mergeCell ref="A8:A14"/>
    <mergeCell ref="B8:B14"/>
    <mergeCell ref="C8:C14"/>
    <mergeCell ref="I8:I14"/>
    <mergeCell ref="J8:J14"/>
    <mergeCell ref="K8:K13"/>
    <mergeCell ref="L8:L14"/>
    <mergeCell ref="D13:D14"/>
    <mergeCell ref="E13:E14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L15:L16"/>
    <mergeCell ref="A17:L17"/>
    <mergeCell ref="A18:L18"/>
    <mergeCell ref="A19:A25"/>
    <mergeCell ref="C19:C25"/>
    <mergeCell ref="L19:L25"/>
    <mergeCell ref="B20:B25"/>
    <mergeCell ref="A26:L26"/>
    <mergeCell ref="A27:A28"/>
    <mergeCell ref="B27:B28"/>
    <mergeCell ref="C27:C37"/>
    <mergeCell ref="I27:I28"/>
    <mergeCell ref="J27:J28"/>
    <mergeCell ref="K27:K28"/>
    <mergeCell ref="L27:L37"/>
    <mergeCell ref="A29:A30"/>
    <mergeCell ref="B29:B30"/>
    <mergeCell ref="I29:I30"/>
    <mergeCell ref="J29:J30"/>
    <mergeCell ref="K29:K30"/>
    <mergeCell ref="A31:A33"/>
    <mergeCell ref="B31:B33"/>
    <mergeCell ref="I31:I35"/>
    <mergeCell ref="J31:J35"/>
    <mergeCell ref="K31:K35"/>
    <mergeCell ref="A34:A35"/>
    <mergeCell ref="B34:B35"/>
    <mergeCell ref="A36:A37"/>
    <mergeCell ref="B36:B37"/>
    <mergeCell ref="I36:I37"/>
    <mergeCell ref="J36:J37"/>
    <mergeCell ref="K36:K37"/>
    <mergeCell ref="A38:L38"/>
    <mergeCell ref="A39:L39"/>
    <mergeCell ref="B40:L40"/>
    <mergeCell ref="L41:L44"/>
    <mergeCell ref="B45:L45"/>
    <mergeCell ref="L46:L47"/>
    <mergeCell ref="A48:L48"/>
    <mergeCell ref="A49:L49"/>
    <mergeCell ref="L50:L54"/>
    <mergeCell ref="A52:A53"/>
    <mergeCell ref="B52:B53"/>
    <mergeCell ref="I52:I53"/>
    <mergeCell ref="J52:J53"/>
    <mergeCell ref="K52:K53"/>
    <mergeCell ref="A55:L55"/>
    <mergeCell ref="A56:L56"/>
    <mergeCell ref="B57:K57"/>
    <mergeCell ref="A58:A62"/>
    <mergeCell ref="B58:B62"/>
    <mergeCell ref="C58:C62"/>
    <mergeCell ref="I58:I62"/>
    <mergeCell ref="J58:J62"/>
    <mergeCell ref="K58:K62"/>
    <mergeCell ref="L58:L62"/>
    <mergeCell ref="A63:A67"/>
    <mergeCell ref="B63:B67"/>
    <mergeCell ref="C63:C67"/>
    <mergeCell ref="I63:I67"/>
    <mergeCell ref="J63:J67"/>
    <mergeCell ref="K63:K67"/>
    <mergeCell ref="L63:L67"/>
    <mergeCell ref="A68:A72"/>
    <mergeCell ref="B68:B72"/>
    <mergeCell ref="C68:C72"/>
    <mergeCell ref="I68:I72"/>
    <mergeCell ref="J68:J72"/>
    <mergeCell ref="K68:K72"/>
    <mergeCell ref="L68:L72"/>
    <mergeCell ref="A73:A77"/>
    <mergeCell ref="B73:B77"/>
    <mergeCell ref="C73:C77"/>
    <mergeCell ref="I73:I77"/>
    <mergeCell ref="J73:J77"/>
    <mergeCell ref="K73:K77"/>
    <mergeCell ref="L73:L77"/>
    <mergeCell ref="A78:A82"/>
    <mergeCell ref="B78:B82"/>
    <mergeCell ref="C78:C82"/>
    <mergeCell ref="I78:I82"/>
    <mergeCell ref="J78:J82"/>
    <mergeCell ref="K78:K82"/>
    <mergeCell ref="L78:L82"/>
    <mergeCell ref="A83:A87"/>
    <mergeCell ref="B83:B87"/>
    <mergeCell ref="C83:C87"/>
    <mergeCell ref="I83:I87"/>
    <mergeCell ref="J83:J87"/>
    <mergeCell ref="K83:K87"/>
    <mergeCell ref="L83:L87"/>
    <mergeCell ref="A88:A92"/>
    <mergeCell ref="B88:B92"/>
    <mergeCell ref="C88:C92"/>
    <mergeCell ref="I88:I92"/>
    <mergeCell ref="J88:J92"/>
    <mergeCell ref="K88:K92"/>
    <mergeCell ref="L88:L92"/>
    <mergeCell ref="A93:A97"/>
    <mergeCell ref="B93:B97"/>
    <mergeCell ref="C93:C97"/>
    <mergeCell ref="I93:I97"/>
    <mergeCell ref="J93:J97"/>
    <mergeCell ref="K93:K97"/>
    <mergeCell ref="L93:L97"/>
    <mergeCell ref="A98:A102"/>
    <mergeCell ref="B98:B102"/>
    <mergeCell ref="C98:C102"/>
    <mergeCell ref="I98:I102"/>
    <mergeCell ref="J98:J102"/>
    <mergeCell ref="K98:K102"/>
    <mergeCell ref="L98:L102"/>
    <mergeCell ref="B104:K104"/>
    <mergeCell ref="C105:L105"/>
    <mergeCell ref="A106:A117"/>
    <mergeCell ref="B106:B117"/>
    <mergeCell ref="C106:C117"/>
    <mergeCell ref="A120:L120"/>
    <mergeCell ref="A121:L121"/>
    <mergeCell ref="B122:H122"/>
    <mergeCell ref="A123:L123"/>
    <mergeCell ref="A124:H124"/>
    <mergeCell ref="A126:H126"/>
    <mergeCell ref="A127:A133"/>
    <mergeCell ref="B127:B133"/>
    <mergeCell ref="C127:C133"/>
    <mergeCell ref="A134:H134"/>
    <mergeCell ref="A136:H136"/>
    <mergeCell ref="A138:H138"/>
    <mergeCell ref="A139:A140"/>
    <mergeCell ref="B139:B140"/>
    <mergeCell ref="C139:C140"/>
    <mergeCell ref="A141:H141"/>
    <mergeCell ref="A143:L143"/>
    <mergeCell ref="A144:L144"/>
    <mergeCell ref="A145:H145"/>
    <mergeCell ref="A146:A159"/>
    <mergeCell ref="B146:B159"/>
    <mergeCell ref="C146:C159"/>
    <mergeCell ref="D146:L146"/>
    <mergeCell ref="D149:L149"/>
    <mergeCell ref="D153:L153"/>
    <mergeCell ref="A160:L160"/>
    <mergeCell ref="A161:L161"/>
    <mergeCell ref="B162:H162"/>
    <mergeCell ref="A163:A166"/>
    <mergeCell ref="B163:B166"/>
    <mergeCell ref="C163:C166"/>
    <mergeCell ref="A167:L167"/>
    <mergeCell ref="A168:L168"/>
    <mergeCell ref="A169:H169"/>
    <mergeCell ref="A170:A172"/>
    <mergeCell ref="B170:B172"/>
    <mergeCell ref="C170:C172"/>
    <mergeCell ref="A173:H173"/>
    <mergeCell ref="A174:A177"/>
    <mergeCell ref="B174:B177"/>
    <mergeCell ref="C174:C177"/>
    <mergeCell ref="A178:H178"/>
    <mergeCell ref="A179:A180"/>
    <mergeCell ref="B179:B180"/>
    <mergeCell ref="C179:C180"/>
    <mergeCell ref="A181:L181"/>
    <mergeCell ref="A182:L182"/>
    <mergeCell ref="A183:H183"/>
    <mergeCell ref="A184:A185"/>
    <mergeCell ref="B184:B185"/>
    <mergeCell ref="C184:C185"/>
    <mergeCell ref="A186:L186"/>
    <mergeCell ref="A187:L187"/>
    <mergeCell ref="A188:L188"/>
    <mergeCell ref="A190:L190"/>
    <mergeCell ref="A191:A194"/>
    <mergeCell ref="B191:B194"/>
    <mergeCell ref="L191:L194"/>
    <mergeCell ref="A195:L195"/>
    <mergeCell ref="A196:A203"/>
    <mergeCell ref="B196:B203"/>
    <mergeCell ref="I196:I203"/>
    <mergeCell ref="J196:J203"/>
    <mergeCell ref="K196:K203"/>
    <mergeCell ref="L196:L203"/>
    <mergeCell ref="A204:L204"/>
    <mergeCell ref="A205:A206"/>
    <mergeCell ref="B205:B206"/>
    <mergeCell ref="I205:I206"/>
    <mergeCell ref="J205:J206"/>
    <mergeCell ref="K205:K206"/>
    <mergeCell ref="L205:L206"/>
    <mergeCell ref="A207:L207"/>
    <mergeCell ref="A208:A211"/>
    <mergeCell ref="B208:B211"/>
    <mergeCell ref="I208:I211"/>
    <mergeCell ref="J208:J211"/>
    <mergeCell ref="K208:K211"/>
    <mergeCell ref="L208:L211"/>
    <mergeCell ref="A212:J212"/>
    <mergeCell ref="A213:A214"/>
    <mergeCell ref="B213:B214"/>
    <mergeCell ref="L213:L214"/>
    <mergeCell ref="A215:L215"/>
    <mergeCell ref="A216:L216"/>
    <mergeCell ref="A217:L217"/>
    <mergeCell ref="A218:L218"/>
    <mergeCell ref="A219:H219"/>
    <mergeCell ref="A222:A223"/>
    <mergeCell ref="B222:B223"/>
    <mergeCell ref="I222:I223"/>
    <mergeCell ref="J222:J223"/>
    <mergeCell ref="K222:K223"/>
    <mergeCell ref="L222:L223"/>
    <mergeCell ref="A224:L224"/>
    <mergeCell ref="A225:L225"/>
    <mergeCell ref="A226:L226"/>
    <mergeCell ref="A227:L227"/>
    <mergeCell ref="A229:A231"/>
    <mergeCell ref="B229:B231"/>
    <mergeCell ref="C229:C231"/>
    <mergeCell ref="I229:I231"/>
    <mergeCell ref="J229:J231"/>
    <mergeCell ref="K229:K231"/>
    <mergeCell ref="L229:L231"/>
    <mergeCell ref="A232:A234"/>
    <mergeCell ref="B232:B234"/>
    <mergeCell ref="E232:E233"/>
    <mergeCell ref="F232:F233"/>
    <mergeCell ref="G232:G233"/>
    <mergeCell ref="H232:H233"/>
    <mergeCell ref="I232:I234"/>
    <mergeCell ref="J232:J234"/>
    <mergeCell ref="K232:K234"/>
    <mergeCell ref="L232:L234"/>
    <mergeCell ref="A237:L237"/>
    <mergeCell ref="A238:A240"/>
    <mergeCell ref="B238:B240"/>
    <mergeCell ref="C238:C240"/>
    <mergeCell ref="D238:D239"/>
    <mergeCell ref="E238:E240"/>
    <mergeCell ref="F238:F240"/>
    <mergeCell ref="G238:G240"/>
    <mergeCell ref="H238:H240"/>
    <mergeCell ref="I238:I240"/>
    <mergeCell ref="J238:J240"/>
    <mergeCell ref="K238:K240"/>
    <mergeCell ref="L238:L240"/>
    <mergeCell ref="A242:A244"/>
    <mergeCell ref="B242:B244"/>
    <mergeCell ref="C242:C244"/>
    <mergeCell ref="D242:D244"/>
    <mergeCell ref="E242:E244"/>
    <mergeCell ref="F242:F244"/>
    <mergeCell ref="G242:G244"/>
    <mergeCell ref="H242:H244"/>
    <mergeCell ref="I242:I244"/>
    <mergeCell ref="J242:J244"/>
    <mergeCell ref="K242:K244"/>
    <mergeCell ref="L242:L244"/>
    <mergeCell ref="A245:A248"/>
    <mergeCell ref="B245:B248"/>
    <mergeCell ref="C245:C248"/>
    <mergeCell ref="I245:I248"/>
    <mergeCell ref="J245:J248"/>
    <mergeCell ref="K245:K248"/>
    <mergeCell ref="L245:L248"/>
    <mergeCell ref="A253:L253"/>
    <mergeCell ref="A254:A256"/>
    <mergeCell ref="B254:B256"/>
    <mergeCell ref="C254:C256"/>
    <mergeCell ref="D254:D256"/>
    <mergeCell ref="E254:E256"/>
    <mergeCell ref="F254:F256"/>
    <mergeCell ref="G254:G256"/>
    <mergeCell ref="H254:H256"/>
    <mergeCell ref="I254:I256"/>
    <mergeCell ref="J254:J256"/>
    <mergeCell ref="K254:K256"/>
    <mergeCell ref="L254:L256"/>
    <mergeCell ref="A257:L257"/>
    <mergeCell ref="A258:A260"/>
    <mergeCell ref="B258:B260"/>
    <mergeCell ref="C258:C260"/>
    <mergeCell ref="D258:D260"/>
    <mergeCell ref="E258:E260"/>
    <mergeCell ref="F258:F260"/>
    <mergeCell ref="G258:G260"/>
    <mergeCell ref="H258:H260"/>
    <mergeCell ref="I258:I260"/>
    <mergeCell ref="J258:J260"/>
    <mergeCell ref="K258:K260"/>
    <mergeCell ref="L258:L260"/>
    <mergeCell ref="A261:A263"/>
    <mergeCell ref="B261:B263"/>
    <mergeCell ref="C261:C263"/>
    <mergeCell ref="D261:D263"/>
    <mergeCell ref="E261:E263"/>
    <mergeCell ref="F261:F263"/>
    <mergeCell ref="G261:G263"/>
    <mergeCell ref="H261:H263"/>
    <mergeCell ref="I261:I263"/>
    <mergeCell ref="J261:J263"/>
    <mergeCell ref="K261:K263"/>
    <mergeCell ref="L261:L263"/>
    <mergeCell ref="A264:A266"/>
    <mergeCell ref="B264:B266"/>
    <mergeCell ref="C264:C266"/>
    <mergeCell ref="D264:D266"/>
    <mergeCell ref="E264:E266"/>
    <mergeCell ref="F264:F266"/>
    <mergeCell ref="G264:G266"/>
    <mergeCell ref="H264:H266"/>
    <mergeCell ref="I264:I266"/>
    <mergeCell ref="J264:J266"/>
    <mergeCell ref="K264:K266"/>
    <mergeCell ref="L264:L266"/>
    <mergeCell ref="A271:L271"/>
    <mergeCell ref="A272:L272"/>
    <mergeCell ref="A274:A276"/>
    <mergeCell ref="B274:B276"/>
    <mergeCell ref="D274:D275"/>
    <mergeCell ref="F274:F275"/>
    <mergeCell ref="G274:G275"/>
    <mergeCell ref="H274:H275"/>
    <mergeCell ref="I274:I276"/>
    <mergeCell ref="J274:J276"/>
    <mergeCell ref="K274:K276"/>
    <mergeCell ref="L274:L275"/>
    <mergeCell ref="A277:L277"/>
    <mergeCell ref="A278:A280"/>
    <mergeCell ref="B278:B280"/>
    <mergeCell ref="C278:C279"/>
    <mergeCell ref="D278:D279"/>
    <mergeCell ref="E278:E279"/>
    <mergeCell ref="F278:F279"/>
    <mergeCell ref="G278:G279"/>
    <mergeCell ref="H278:H279"/>
    <mergeCell ref="I278:I280"/>
    <mergeCell ref="J278:J280"/>
    <mergeCell ref="K278:K280"/>
    <mergeCell ref="L278:L280"/>
    <mergeCell ref="A282:L282"/>
    <mergeCell ref="A283:L283"/>
    <mergeCell ref="A284:A285"/>
    <mergeCell ref="B284:B285"/>
    <mergeCell ref="I284:I285"/>
    <mergeCell ref="J284:J285"/>
    <mergeCell ref="K284:K285"/>
    <mergeCell ref="L284:L285"/>
    <mergeCell ref="A287:L287"/>
    <mergeCell ref="A289:L289"/>
    <mergeCell ref="A292:L292"/>
    <mergeCell ref="A293:L293"/>
    <mergeCell ref="A298:L298"/>
    <mergeCell ref="A299:L299"/>
    <mergeCell ref="A300:A302"/>
    <mergeCell ref="B300:B302"/>
    <mergeCell ref="C300:C302"/>
    <mergeCell ref="I300:I302"/>
    <mergeCell ref="J300:J302"/>
    <mergeCell ref="K300:K302"/>
    <mergeCell ref="L300:L311"/>
    <mergeCell ref="A303:A305"/>
    <mergeCell ref="B303:B305"/>
    <mergeCell ref="C303:C305"/>
    <mergeCell ref="I303:I305"/>
    <mergeCell ref="J303:J305"/>
    <mergeCell ref="K303:K305"/>
    <mergeCell ref="A306:A308"/>
    <mergeCell ref="B306:B308"/>
    <mergeCell ref="C306:C308"/>
    <mergeCell ref="I306:I308"/>
    <mergeCell ref="J306:J308"/>
    <mergeCell ref="K306:K308"/>
    <mergeCell ref="A309:A311"/>
    <mergeCell ref="B309:B311"/>
    <mergeCell ref="C309:C311"/>
    <mergeCell ref="I309:I311"/>
    <mergeCell ref="J309:J311"/>
    <mergeCell ref="K309:K311"/>
    <mergeCell ref="A312:L312"/>
    <mergeCell ref="A313:L313"/>
    <mergeCell ref="A314:A317"/>
    <mergeCell ref="B314:B317"/>
    <mergeCell ref="C314:C320"/>
    <mergeCell ref="D314:D315"/>
    <mergeCell ref="E314:E315"/>
    <mergeCell ref="F314:F315"/>
    <mergeCell ref="G314:G315"/>
    <mergeCell ref="H314:H315"/>
    <mergeCell ref="I314:I317"/>
    <mergeCell ref="J314:J317"/>
    <mergeCell ref="K314:K317"/>
    <mergeCell ref="L314:L320"/>
  </mergeCells>
  <printOptions/>
  <pageMargins left="0.7875" right="0.7875" top="1.0527777777777778" bottom="1.0527777777777778" header="0.7875" footer="0.7875"/>
  <pageSetup horizontalDpi="300" verticalDpi="300" orientation="portrait" paperSize="9" scale="45"/>
  <headerFooter alignWithMargins="0">
    <oddHeader>&amp;C&amp;"Times New Roman,Обычный"&amp;12&amp;A</oddHeader>
    <oddFooter>&amp;C&amp;"Times New Roman,Обычный"&amp;12Страница &amp;P</oddFooter>
  </headerFooter>
  <rowBreaks count="2" manualBreakCount="2">
    <brk id="37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adm7</dc:creator>
  <cp:keywords/>
  <dc:description/>
  <cp:lastModifiedBy/>
  <cp:lastPrinted>2023-03-21T12:56:04Z</cp:lastPrinted>
  <dcterms:created xsi:type="dcterms:W3CDTF">2019-01-30T05:12:08Z</dcterms:created>
  <dcterms:modified xsi:type="dcterms:W3CDTF">2024-03-06T05:31:34Z</dcterms:modified>
  <cp:category/>
  <cp:version/>
  <cp:contentType/>
  <cp:contentStatus/>
  <cp:revision>246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