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9322" windowHeight="10918" activeTab="3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</sheets>
  <definedNames/>
  <calcPr fullCalcOnLoad="1"/>
</workbook>
</file>

<file path=xl/sharedStrings.xml><?xml version="1.0" encoding="utf-8"?>
<sst xmlns="http://schemas.openxmlformats.org/spreadsheetml/2006/main" count="313" uniqueCount="205">
  <si>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</si>
  <si>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</si>
  <si>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</si>
  <si>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</si>
  <si>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</si>
  <si>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</si>
  <si>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</si>
  <si>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</si>
  <si>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</si>
  <si>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</si>
  <si>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</si>
  <si>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</si>
  <si>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</si>
  <si>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</si>
  <si>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</si>
  <si>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</si>
  <si>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</si>
  <si>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</si>
  <si>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</si>
  <si>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</si>
  <si>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</si>
  <si>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</si>
  <si>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</si>
  <si>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</si>
  <si>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</si>
  <si>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</si>
  <si>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</si>
  <si>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</si>
  <si>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</si>
  <si>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</si>
  <si>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</si>
  <si>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</si>
  <si>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</si>
  <si>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</si>
  <si>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</si>
  <si>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</si>
  <si>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</si>
  <si>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</si>
  <si>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</si>
  <si>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</si>
  <si>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</si>
  <si>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</si>
  <si>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</si>
  <si>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</si>
  <si>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</si>
  <si>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</si>
  <si>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</si>
  <si>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</si>
  <si>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</si>
  <si>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</si>
  <si>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</si>
  <si>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</si>
  <si>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</si>
  <si>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</si>
  <si>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</si>
  <si>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</si>
  <si>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</si>
  <si>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</si>
  <si>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</si>
  <si>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</si>
  <si>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</si>
  <si>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</si>
  <si>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</si>
  <si>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</si>
  <si>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</si>
  <si>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</si>
  <si>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</si>
  <si>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</si>
  <si>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</si>
  <si>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</si>
  <si>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</si>
  <si>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Работники культуры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</si>
  <si>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</si>
  <si>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</si>
  <si>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</si>
  <si>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</si>
  <si>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</si>
  <si>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</si>
  <si>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</si>
  <si>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</si>
  <si>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</si>
  <si>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</si>
  <si>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</si>
  <si>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</si>
  <si>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</si>
  <si>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</si>
  <si>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</si>
  <si>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</si>
  <si>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</si>
  <si>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</si>
  <si>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</si>
  <si>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</si>
  <si>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</si>
  <si>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</si>
  <si>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</si>
  <si>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</si>
  <si>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</si>
  <si>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</si>
  <si>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</si>
  <si>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</si>
  <si>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</si>
  <si>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</si>
  <si>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</si>
  <si>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</si>
  <si>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r>
      <t>III. Выполнение управленческих функций, обеспечение стабильной работы подведомственных учреждений</t>
    </r>
    <r>
      <rPr>
        <sz val="10"/>
        <color indexed="8"/>
        <rFont val="Times New Roman"/>
        <family val="1"/>
      </rPr>
      <t>:</t>
    </r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</si>
  <si>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</si>
  <si>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</si>
  <si>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</si>
  <si>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</si>
  <si>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</si>
  <si>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</si>
  <si>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</si>
  <si>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</si>
  <si>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</si>
  <si>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</si>
  <si>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</si>
  <si>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</si>
  <si>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</si>
  <si>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</si>
  <si>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</si>
  <si>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</si>
  <si>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</si>
  <si>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</si>
  <si>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</si>
  <si>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</si>
  <si>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</si>
  <si>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Учреждения культуры и спорта</t>
  </si>
  <si>
    <t>Приобретение основных средств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</si>
  <si>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</si>
  <si>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</si>
  <si>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</si>
  <si>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</si>
  <si>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</si>
  <si>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</si>
  <si>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</si>
  <si>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</si>
  <si>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</si>
  <si>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</si>
  <si>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</si>
  <si>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</si>
  <si>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</si>
  <si>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</si>
  <si>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</si>
  <si>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</si>
  <si>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</si>
  <si>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</si>
  <si>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</si>
  <si>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</si>
  <si>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</si>
  <si>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</si>
  <si>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</si>
  <si>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</si>
  <si>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</si>
  <si>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</si>
  <si>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</si>
  <si>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</si>
  <si>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</si>
  <si>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</si>
  <si>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</si>
  <si>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</si>
  <si>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Управление сетью учреждений культуры и спорта.</t>
  </si>
  <si>
    <t>Осуществление учёта и отчётности учреждений культуры и спорта. Содержание учреждений, выполняющих управленческие функции.</t>
  </si>
  <si>
    <t>Цели</t>
  </si>
  <si>
    <t>Координация деятельности учреждений культуры.</t>
  </si>
  <si>
    <t xml:space="preserve"> Организация досуга населения, библиотечного обслуживания. Предоставление дополнительного образования в сфере культуры и спорта.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</si>
  <si>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</si>
  <si>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</si>
  <si>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</si>
  <si>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</si>
  <si>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</si>
  <si>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</si>
  <si>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</si>
  <si>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</si>
  <si>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</si>
  <si>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</si>
  <si>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</si>
  <si>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</si>
  <si>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 xml:space="preserve">Приложение № 2 </t>
  </si>
  <si>
    <t xml:space="preserve">Приложение № 1 </t>
  </si>
  <si>
    <t>МБУК "ПКиО"</t>
  </si>
  <si>
    <t>1.13</t>
  </si>
  <si>
    <t>МБУК ОБ</t>
  </si>
  <si>
    <t>МБУК  КЦ Досуг</t>
  </si>
  <si>
    <t>МБУК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</si>
  <si>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</si>
  <si>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</si>
  <si>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2017-2019 годы</t>
  </si>
  <si>
    <t>2017-2019</t>
  </si>
  <si>
    <t>2017-2019г.г.</t>
  </si>
  <si>
    <t>МБУ ДО "ДШИ"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</si>
  <si>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</si>
  <si>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</si>
  <si>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Благоустройство территории вокруг "Кристалла", около стеллы ( с дроблением порубочных сотатков).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</si>
  <si>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</si>
  <si>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Итого по мероприятию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</si>
  <si>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</si>
  <si>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Приобретение подарков в честь  юбилеев  МБУК КЦ "Досуг" (40 лет), МБУК "ПКиО"(35 лет).</t>
  </si>
  <si>
    <t>Перечень мероприятий муниципальной подпрограммы "Культура ЗАТО г.Радужный Владимирской области"</t>
  </si>
  <si>
    <t>4.8.</t>
  </si>
  <si>
    <t>Выполнение муниципальных заданий в 1 квартале 2018г</t>
  </si>
  <si>
    <t>МБУ ДО "ДШИ",  МБОУ ДОД "ДЮСШ", МБУК КЦ "Досуг", МБУК "ЦДМ", МБУК "ПКиО", МБУК "Общедоступная библиотека", МБУК "МСДЦ"</t>
  </si>
  <si>
    <t>к программе</t>
  </si>
  <si>
    <t>к подпрограмме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</si>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</sst>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"/>
    <numFmt numFmtId="171" formatCode="#,##0.00000"/>
    <numFmt numFmtId="172" formatCode="0.0000"/>
    <numFmt numFmtId="173" formatCode="000000"/>
    <numFmt numFmtId="174" formatCode="[$-FC19]d\ mmmm\ yyyy\ &quot;г.&quot;"/>
    <numFmt numFmtId="175" formatCode="#,##0.000"/>
    <numFmt numFmtId="176" formatCode="0.000000"/>
    <numFmt numFmtId="177" formatCode="#,##0.0000"/>
    <numFmt numFmtId="178" formatCode="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4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168" fontId="53" fillId="0" borderId="12" xfId="0" applyNumberFormat="1" applyFont="1" applyBorder="1" applyAlignment="1">
      <alignment horizontal="center" vertical="top" wrapText="1"/>
    </xf>
    <xf numFmtId="2" fontId="53" fillId="0" borderId="12" xfId="0" applyNumberFormat="1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16" fontId="55" fillId="0" borderId="16" xfId="0" applyNumberFormat="1" applyFont="1" applyBorder="1" applyAlignment="1">
      <alignment vertical="top" wrapText="1"/>
    </xf>
    <xf numFmtId="0" fontId="56" fillId="0" borderId="17" xfId="0" applyFont="1" applyBorder="1" applyAlignment="1">
      <alignment/>
    </xf>
    <xf numFmtId="0" fontId="55" fillId="0" borderId="17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vertical="top" wrapText="1"/>
    </xf>
    <xf numFmtId="0" fontId="58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169" fontId="55" fillId="0" borderId="11" xfId="0" applyNumberFormat="1" applyFont="1" applyBorder="1" applyAlignment="1">
      <alignment horizontal="center" vertical="top" wrapText="1"/>
    </xf>
    <xf numFmtId="169" fontId="55" fillId="0" borderId="17" xfId="0" applyNumberFormat="1" applyFont="1" applyBorder="1" applyAlignment="1">
      <alignment horizontal="center" vertical="top" wrapText="1"/>
    </xf>
    <xf numFmtId="169" fontId="55" fillId="0" borderId="10" xfId="0" applyNumberFormat="1" applyFont="1" applyBorder="1" applyAlignment="1">
      <alignment horizontal="center" vertical="top" wrapText="1"/>
    </xf>
    <xf numFmtId="169" fontId="55" fillId="0" borderId="12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55" fillId="0" borderId="14" xfId="0" applyNumberFormat="1" applyFont="1" applyBorder="1" applyAlignment="1">
      <alignment horizontal="center" vertical="top" wrapText="1"/>
    </xf>
    <xf numFmtId="2" fontId="55" fillId="0" borderId="17" xfId="0" applyNumberFormat="1" applyFont="1" applyBorder="1" applyAlignment="1">
      <alignment horizontal="center" vertical="top" wrapText="1"/>
    </xf>
    <xf numFmtId="170" fontId="55" fillId="0" borderId="17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169" fontId="58" fillId="0" borderId="17" xfId="0" applyNumberFormat="1" applyFont="1" applyBorder="1" applyAlignment="1">
      <alignment horizontal="center" vertical="top" wrapText="1"/>
    </xf>
    <xf numFmtId="168" fontId="58" fillId="0" borderId="17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169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71" fontId="52" fillId="0" borderId="12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top" wrapText="1"/>
    </xf>
    <xf numFmtId="169" fontId="52" fillId="0" borderId="12" xfId="0" applyNumberFormat="1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169" fontId="55" fillId="0" borderId="18" xfId="0" applyNumberFormat="1" applyFont="1" applyBorder="1" applyAlignment="1">
      <alignment horizontal="center" vertical="top" wrapText="1"/>
    </xf>
    <xf numFmtId="169" fontId="55" fillId="0" borderId="19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 vertical="top" wrapText="1"/>
    </xf>
    <xf numFmtId="0" fontId="55" fillId="0" borderId="21" xfId="0" applyFont="1" applyBorder="1" applyAlignment="1">
      <alignment horizontal="center" vertical="top" wrapText="1"/>
    </xf>
    <xf numFmtId="169" fontId="55" fillId="0" borderId="22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horizontal="left" vertical="top" wrapText="1"/>
    </xf>
    <xf numFmtId="169" fontId="55" fillId="0" borderId="21" xfId="0" applyNumberFormat="1" applyFont="1" applyBorder="1" applyAlignment="1">
      <alignment horizontal="center" vertical="top" wrapText="1"/>
    </xf>
    <xf numFmtId="2" fontId="55" fillId="0" borderId="19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169" fontId="60" fillId="0" borderId="17" xfId="0" applyNumberFormat="1" applyFont="1" applyBorder="1" applyAlignment="1">
      <alignment horizontal="center" vertical="top" wrapText="1"/>
    </xf>
    <xf numFmtId="169" fontId="60" fillId="0" borderId="17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5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5" fillId="0" borderId="17" xfId="0" applyFont="1" applyBorder="1" applyAlignment="1">
      <alignment wrapText="1"/>
    </xf>
    <xf numFmtId="0" fontId="55" fillId="0" borderId="28" xfId="0" applyFont="1" applyBorder="1" applyAlignment="1">
      <alignment wrapText="1"/>
    </xf>
    <xf numFmtId="0" fontId="55" fillId="0" borderId="29" xfId="0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5" fillId="0" borderId="27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5" fillId="0" borderId="22" xfId="0" applyFont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0" fontId="58" fillId="0" borderId="17" xfId="0" applyFont="1" applyBorder="1" applyAlignment="1">
      <alignment horizontal="justify" vertical="top" wrapText="1"/>
    </xf>
    <xf numFmtId="0" fontId="63" fillId="0" borderId="22" xfId="0" applyFont="1" applyBorder="1" applyAlignment="1">
      <alignment vertical="top" wrapText="1"/>
    </xf>
    <xf numFmtId="0" fontId="63" fillId="0" borderId="25" xfId="0" applyFont="1" applyBorder="1" applyAlignment="1">
      <alignment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2" fontId="59" fillId="0" borderId="0" xfId="0" applyNumberFormat="1" applyFont="1" applyAlignment="1">
      <alignment/>
    </xf>
    <xf numFmtId="2" fontId="55" fillId="0" borderId="12" xfId="0" applyNumberFormat="1" applyFont="1" applyBorder="1" applyAlignment="1">
      <alignment horizontal="center" vertical="top" wrapText="1"/>
    </xf>
    <xf numFmtId="2" fontId="56" fillId="0" borderId="12" xfId="0" applyNumberFormat="1" applyFont="1" applyBorder="1" applyAlignment="1">
      <alignment vertical="top" wrapText="1"/>
    </xf>
    <xf numFmtId="2" fontId="55" fillId="0" borderId="18" xfId="0" applyNumberFormat="1" applyFont="1" applyBorder="1" applyAlignment="1">
      <alignment horizontal="center" vertical="top" wrapText="1"/>
    </xf>
    <xf numFmtId="2" fontId="55" fillId="0" borderId="3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55" fillId="0" borderId="13" xfId="0" applyNumberFormat="1" applyFont="1" applyBorder="1" applyAlignment="1">
      <alignment horizontal="center" vertical="top" wrapText="1"/>
    </xf>
    <xf numFmtId="2" fontId="51" fillId="0" borderId="17" xfId="0" applyNumberFormat="1" applyFont="1" applyBorder="1" applyAlignment="1">
      <alignment horizontal="center" vertical="top" wrapText="1"/>
    </xf>
    <xf numFmtId="2" fontId="55" fillId="0" borderId="21" xfId="0" applyNumberFormat="1" applyFont="1" applyBorder="1" applyAlignment="1">
      <alignment horizontal="center" vertical="top" wrapText="1"/>
    </xf>
    <xf numFmtId="2" fontId="55" fillId="0" borderId="32" xfId="0" applyNumberFormat="1" applyFont="1" applyBorder="1" applyAlignment="1">
      <alignment horizontal="center" vertical="top" wrapText="1"/>
    </xf>
    <xf numFmtId="2" fontId="55" fillId="0" borderId="22" xfId="0" applyNumberFormat="1" applyFont="1" applyBorder="1" applyAlignment="1">
      <alignment horizontal="center" vertical="top" wrapText="1"/>
    </xf>
    <xf numFmtId="2" fontId="55" fillId="0" borderId="17" xfId="0" applyNumberFormat="1" applyFont="1" applyBorder="1" applyAlignment="1">
      <alignment horizontal="center"/>
    </xf>
    <xf numFmtId="169" fontId="60" fillId="0" borderId="33" xfId="0" applyNumberFormat="1" applyFont="1" applyBorder="1" applyAlignment="1">
      <alignment horizontal="center" vertical="top" wrapText="1"/>
    </xf>
    <xf numFmtId="169" fontId="61" fillId="0" borderId="17" xfId="0" applyNumberFormat="1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60" fillId="0" borderId="31" xfId="0" applyFont="1" applyBorder="1" applyAlignment="1">
      <alignment horizontal="center" vertical="top" wrapText="1"/>
    </xf>
    <xf numFmtId="169" fontId="60" fillId="0" borderId="31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34" xfId="0" applyFont="1" applyBorder="1" applyAlignment="1">
      <alignment vertical="top" wrapText="1"/>
    </xf>
    <xf numFmtId="0" fontId="55" fillId="0" borderId="35" xfId="0" applyFont="1" applyBorder="1" applyAlignment="1">
      <alignment vertical="top" wrapText="1"/>
    </xf>
    <xf numFmtId="170" fontId="52" fillId="0" borderId="12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wrapText="1"/>
    </xf>
    <xf numFmtId="0" fontId="56" fillId="0" borderId="36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169" fontId="55" fillId="0" borderId="0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38" xfId="0" applyFont="1" applyBorder="1" applyAlignment="1">
      <alignment vertical="top" wrapText="1"/>
    </xf>
    <xf numFmtId="0" fontId="55" fillId="0" borderId="25" xfId="0" applyFont="1" applyBorder="1" applyAlignment="1">
      <alignment horizontal="left" vertical="top" wrapText="1"/>
    </xf>
    <xf numFmtId="2" fontId="55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39" xfId="0" applyFont="1" applyBorder="1" applyAlignment="1">
      <alignment vertical="top" wrapText="1"/>
    </xf>
    <xf numFmtId="0" fontId="56" fillId="0" borderId="40" xfId="0" applyFont="1" applyBorder="1" applyAlignment="1">
      <alignment vertical="top" wrapText="1"/>
    </xf>
    <xf numFmtId="0" fontId="56" fillId="0" borderId="41" xfId="0" applyFont="1" applyBorder="1" applyAlignment="1">
      <alignment vertical="top" wrapText="1"/>
    </xf>
    <xf numFmtId="2" fontId="56" fillId="0" borderId="40" xfId="0" applyNumberFormat="1" applyFont="1" applyBorder="1" applyAlignment="1">
      <alignment vertical="top" wrapText="1"/>
    </xf>
    <xf numFmtId="0" fontId="55" fillId="0" borderId="42" xfId="0" applyFont="1" applyBorder="1" applyAlignment="1">
      <alignment horizontal="left" vertical="top" wrapText="1"/>
    </xf>
    <xf numFmtId="0" fontId="56" fillId="0" borderId="43" xfId="0" applyFont="1" applyBorder="1" applyAlignment="1">
      <alignment vertical="top" wrapText="1"/>
    </xf>
    <xf numFmtId="0" fontId="56" fillId="0" borderId="44" xfId="0" applyFont="1" applyBorder="1" applyAlignment="1">
      <alignment vertical="top" wrapText="1"/>
    </xf>
    <xf numFmtId="0" fontId="55" fillId="0" borderId="39" xfId="0" applyFont="1" applyBorder="1" applyAlignment="1">
      <alignment vertical="top" wrapText="1"/>
    </xf>
    <xf numFmtId="0" fontId="55" fillId="0" borderId="40" xfId="0" applyFont="1" applyBorder="1" applyAlignment="1">
      <alignment vertical="top" wrapText="1"/>
    </xf>
    <xf numFmtId="0" fontId="55" fillId="0" borderId="41" xfId="0" applyFont="1" applyBorder="1" applyAlignment="1">
      <alignment vertical="top" wrapText="1"/>
    </xf>
    <xf numFmtId="169" fontId="55" fillId="0" borderId="45" xfId="0" applyNumberFormat="1" applyFont="1" applyBorder="1" applyAlignment="1">
      <alignment horizontal="center" vertical="top" wrapText="1"/>
    </xf>
    <xf numFmtId="0" fontId="55" fillId="0" borderId="46" xfId="0" applyFont="1" applyBorder="1" applyAlignment="1">
      <alignment horizontal="center" wrapText="1"/>
    </xf>
    <xf numFmtId="0" fontId="57" fillId="0" borderId="40" xfId="0" applyFont="1" applyBorder="1" applyAlignment="1">
      <alignment vertical="top" wrapText="1"/>
    </xf>
    <xf numFmtId="0" fontId="55" fillId="0" borderId="39" xfId="0" applyFont="1" applyBorder="1" applyAlignment="1">
      <alignment horizontal="center" vertical="top" wrapText="1"/>
    </xf>
    <xf numFmtId="0" fontId="55" fillId="0" borderId="41" xfId="0" applyFont="1" applyBorder="1" applyAlignment="1">
      <alignment horizontal="center" vertical="top" wrapText="1"/>
    </xf>
    <xf numFmtId="0" fontId="56" fillId="0" borderId="32" xfId="0" applyFont="1" applyBorder="1" applyAlignment="1">
      <alignment vertical="top" wrapText="1"/>
    </xf>
    <xf numFmtId="2" fontId="55" fillId="0" borderId="14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/>
    </xf>
    <xf numFmtId="2" fontId="55" fillId="0" borderId="21" xfId="0" applyNumberFormat="1" applyFont="1" applyBorder="1" applyAlignment="1">
      <alignment horizontal="center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21" xfId="0" applyNumberFormat="1" applyFont="1" applyBorder="1" applyAlignment="1">
      <alignment horizontal="center" vertical="top" wrapText="1"/>
    </xf>
    <xf numFmtId="0" fontId="56" fillId="0" borderId="25" xfId="0" applyFont="1" applyBorder="1" applyAlignment="1">
      <alignment/>
    </xf>
    <xf numFmtId="0" fontId="56" fillId="0" borderId="39" xfId="0" applyFont="1" applyBorder="1" applyAlignment="1">
      <alignment wrapText="1"/>
    </xf>
    <xf numFmtId="0" fontId="56" fillId="0" borderId="40" xfId="0" applyFont="1" applyBorder="1" applyAlignment="1">
      <alignment wrapText="1"/>
    </xf>
    <xf numFmtId="0" fontId="56" fillId="0" borderId="41" xfId="0" applyFont="1" applyBorder="1" applyAlignment="1">
      <alignment wrapText="1"/>
    </xf>
    <xf numFmtId="0" fontId="59" fillId="0" borderId="0" xfId="0" applyFont="1" applyAlignment="1">
      <alignment horizontal="right"/>
    </xf>
    <xf numFmtId="0" fontId="55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170" fontId="55" fillId="0" borderId="19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/>
    </xf>
    <xf numFmtId="2" fontId="55" fillId="0" borderId="23" xfId="0" applyNumberFormat="1" applyFont="1" applyBorder="1" applyAlignment="1">
      <alignment horizontal="center" vertical="top" wrapText="1"/>
    </xf>
    <xf numFmtId="0" fontId="56" fillId="0" borderId="47" xfId="0" applyFont="1" applyBorder="1" applyAlignment="1">
      <alignment vertical="top" wrapText="1"/>
    </xf>
    <xf numFmtId="0" fontId="55" fillId="0" borderId="48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170" fontId="55" fillId="0" borderId="23" xfId="0" applyNumberFormat="1" applyFont="1" applyBorder="1" applyAlignment="1">
      <alignment horizontal="center" vertical="top" wrapText="1"/>
    </xf>
    <xf numFmtId="170" fontId="56" fillId="0" borderId="25" xfId="0" applyNumberFormat="1" applyFont="1" applyBorder="1" applyAlignment="1">
      <alignment/>
    </xf>
    <xf numFmtId="169" fontId="55" fillId="0" borderId="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170" fontId="55" fillId="0" borderId="23" xfId="0" applyNumberFormat="1" applyFont="1" applyBorder="1" applyAlignment="1">
      <alignment horizontal="center"/>
    </xf>
    <xf numFmtId="0" fontId="64" fillId="0" borderId="50" xfId="0" applyFont="1" applyBorder="1" applyAlignment="1">
      <alignment vertical="top" wrapText="1"/>
    </xf>
    <xf numFmtId="0" fontId="64" fillId="0" borderId="49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6" fillId="0" borderId="26" xfId="0" applyFont="1" applyBorder="1" applyAlignment="1">
      <alignment vertical="top" wrapText="1"/>
    </xf>
    <xf numFmtId="0" fontId="57" fillId="0" borderId="17" xfId="0" applyFont="1" applyBorder="1" applyAlignment="1">
      <alignment horizontal="center" vertical="top" wrapText="1"/>
    </xf>
    <xf numFmtId="0" fontId="56" fillId="0" borderId="51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6" fillId="0" borderId="53" xfId="0" applyFont="1" applyBorder="1" applyAlignment="1">
      <alignment vertical="top" wrapText="1"/>
    </xf>
    <xf numFmtId="0" fontId="55" fillId="0" borderId="51" xfId="0" applyFont="1" applyBorder="1" applyAlignment="1">
      <alignment horizontal="center" vertical="top" wrapText="1"/>
    </xf>
    <xf numFmtId="169" fontId="55" fillId="0" borderId="54" xfId="0" applyNumberFormat="1" applyFont="1" applyBorder="1" applyAlignment="1">
      <alignment horizontal="center" vertical="top" wrapText="1"/>
    </xf>
    <xf numFmtId="0" fontId="55" fillId="0" borderId="55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50" xfId="0" applyFont="1" applyBorder="1" applyAlignment="1">
      <alignment vertical="top" wrapText="1"/>
    </xf>
    <xf numFmtId="2" fontId="55" fillId="0" borderId="0" xfId="0" applyNumberFormat="1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172" fontId="55" fillId="0" borderId="23" xfId="0" applyNumberFormat="1" applyFont="1" applyBorder="1" applyAlignment="1">
      <alignment horizontal="center" vertical="top" wrapText="1"/>
    </xf>
    <xf numFmtId="172" fontId="55" fillId="0" borderId="23" xfId="0" applyNumberFormat="1" applyFont="1" applyBorder="1" applyAlignment="1">
      <alignment horizontal="center"/>
    </xf>
    <xf numFmtId="0" fontId="65" fillId="0" borderId="56" xfId="0" applyFont="1" applyBorder="1" applyAlignment="1">
      <alignment vertical="top" wrapText="1"/>
    </xf>
    <xf numFmtId="0" fontId="59" fillId="0" borderId="0" xfId="0" applyFont="1" applyAlignment="1">
      <alignment horizontal="right"/>
    </xf>
    <xf numFmtId="0" fontId="60" fillId="0" borderId="17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top" wrapText="1"/>
    </xf>
    <xf numFmtId="0" fontId="59" fillId="0" borderId="0" xfId="0" applyFont="1" applyAlignment="1">
      <alignment vertical="top"/>
    </xf>
    <xf numFmtId="0" fontId="0" fillId="33" borderId="0" xfId="0" applyFill="1" applyAlignment="1">
      <alignment/>
    </xf>
    <xf numFmtId="170" fontId="55" fillId="0" borderId="51" xfId="0" applyNumberFormat="1" applyFont="1" applyBorder="1" applyAlignment="1">
      <alignment horizontal="center" vertical="top" wrapText="1"/>
    </xf>
    <xf numFmtId="2" fontId="55" fillId="0" borderId="54" xfId="0" applyNumberFormat="1" applyFont="1" applyBorder="1" applyAlignment="1">
      <alignment horizontal="center" vertical="top" wrapText="1"/>
    </xf>
    <xf numFmtId="169" fontId="55" fillId="0" borderId="18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 vertical="top" wrapText="1"/>
    </xf>
    <xf numFmtId="2" fontId="52" fillId="0" borderId="12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16" fontId="55" fillId="0" borderId="57" xfId="0" applyNumberFormat="1" applyFont="1" applyBorder="1" applyAlignment="1">
      <alignment vertical="top" wrapText="1"/>
    </xf>
    <xf numFmtId="0" fontId="55" fillId="0" borderId="33" xfId="0" applyFont="1" applyBorder="1" applyAlignment="1">
      <alignment horizontal="left" vertical="top" wrapText="1" indent="1"/>
    </xf>
    <xf numFmtId="0" fontId="55" fillId="0" borderId="29" xfId="0" applyFont="1" applyBorder="1" applyAlignment="1">
      <alignment horizontal="left" vertical="top" wrapText="1"/>
    </xf>
    <xf numFmtId="0" fontId="55" fillId="0" borderId="17" xfId="0" applyFont="1" applyBorder="1" applyAlignment="1">
      <alignment vertical="top" wrapText="1"/>
    </xf>
    <xf numFmtId="0" fontId="0" fillId="0" borderId="33" xfId="0" applyBorder="1" applyAlignment="1">
      <alignment horizontal="center" vertical="top" wrapText="1"/>
    </xf>
    <xf numFmtId="0" fontId="55" fillId="0" borderId="58" xfId="0" applyFont="1" applyBorder="1" applyAlignment="1">
      <alignment horizontal="left" vertical="top" wrapText="1"/>
    </xf>
    <xf numFmtId="0" fontId="55" fillId="0" borderId="59" xfId="0" applyFont="1" applyBorder="1" applyAlignment="1">
      <alignment horizontal="left" vertical="top" wrapText="1"/>
    </xf>
    <xf numFmtId="0" fontId="55" fillId="0" borderId="29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169" fontId="55" fillId="0" borderId="20" xfId="0" applyNumberFormat="1" applyFont="1" applyBorder="1" applyAlignment="1">
      <alignment horizontal="center" vertical="top" wrapText="1"/>
    </xf>
    <xf numFmtId="172" fontId="55" fillId="0" borderId="18" xfId="0" applyNumberFormat="1" applyFont="1" applyBorder="1" applyAlignment="1">
      <alignment horizontal="center" vertical="top" wrapText="1"/>
    </xf>
    <xf numFmtId="169" fontId="55" fillId="33" borderId="17" xfId="0" applyNumberFormat="1" applyFont="1" applyFill="1" applyBorder="1" applyAlignment="1">
      <alignment horizontal="center" vertical="top" wrapText="1"/>
    </xf>
    <xf numFmtId="169" fontId="55" fillId="33" borderId="23" xfId="0" applyNumberFormat="1" applyFont="1" applyFill="1" applyBorder="1" applyAlignment="1">
      <alignment horizontal="center" vertical="top" wrapText="1"/>
    </xf>
    <xf numFmtId="169" fontId="55" fillId="33" borderId="21" xfId="0" applyNumberFormat="1" applyFont="1" applyFill="1" applyBorder="1" applyAlignment="1">
      <alignment horizontal="center" vertical="top" wrapText="1"/>
    </xf>
    <xf numFmtId="168" fontId="56" fillId="0" borderId="17" xfId="0" applyNumberFormat="1" applyFont="1" applyBorder="1" applyAlignment="1">
      <alignment/>
    </xf>
    <xf numFmtId="168" fontId="55" fillId="0" borderId="17" xfId="0" applyNumberFormat="1" applyFont="1" applyBorder="1" applyAlignment="1">
      <alignment horizontal="center" vertical="top" wrapText="1"/>
    </xf>
    <xf numFmtId="168" fontId="55" fillId="0" borderId="21" xfId="0" applyNumberFormat="1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169" fontId="55" fillId="0" borderId="0" xfId="0" applyNumberFormat="1" applyFont="1" applyBorder="1" applyAlignment="1">
      <alignment horizontal="center" vertical="top" wrapText="1"/>
    </xf>
    <xf numFmtId="169" fontId="55" fillId="0" borderId="31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 indent="1"/>
    </xf>
    <xf numFmtId="0" fontId="55" fillId="0" borderId="0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/>
    </xf>
    <xf numFmtId="172" fontId="52" fillId="0" borderId="12" xfId="0" applyNumberFormat="1" applyFont="1" applyBorder="1" applyAlignment="1">
      <alignment horizontal="center" vertical="top" wrapText="1"/>
    </xf>
    <xf numFmtId="168" fontId="52" fillId="0" borderId="12" xfId="0" applyNumberFormat="1" applyFont="1" applyBorder="1" applyAlignment="1">
      <alignment horizontal="center" vertical="top" wrapText="1"/>
    </xf>
    <xf numFmtId="177" fontId="52" fillId="0" borderId="12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 indent="1"/>
    </xf>
    <xf numFmtId="2" fontId="55" fillId="0" borderId="31" xfId="0" applyNumberFormat="1" applyFont="1" applyBorder="1" applyAlignment="1">
      <alignment horizontal="center"/>
    </xf>
    <xf numFmtId="0" fontId="56" fillId="0" borderId="60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14" fontId="55" fillId="0" borderId="0" xfId="0" applyNumberFormat="1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168" fontId="55" fillId="0" borderId="1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2" fontId="58" fillId="0" borderId="17" xfId="0" applyNumberFormat="1" applyFont="1" applyBorder="1" applyAlignment="1">
      <alignment horizontal="center" vertical="top" wrapText="1"/>
    </xf>
    <xf numFmtId="172" fontId="55" fillId="0" borderId="51" xfId="0" applyNumberFormat="1" applyFont="1" applyBorder="1" applyAlignment="1">
      <alignment horizontal="center" vertical="top" wrapText="1"/>
    </xf>
    <xf numFmtId="0" fontId="55" fillId="0" borderId="61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top" wrapText="1"/>
    </xf>
    <xf numFmtId="170" fontId="55" fillId="0" borderId="0" xfId="0" applyNumberFormat="1" applyFont="1" applyBorder="1" applyAlignment="1">
      <alignment horizontal="center" vertical="top" wrapText="1"/>
    </xf>
    <xf numFmtId="170" fontId="55" fillId="0" borderId="33" xfId="0" applyNumberFormat="1" applyFont="1" applyBorder="1" applyAlignment="1">
      <alignment horizontal="center" vertical="top" wrapText="1"/>
    </xf>
    <xf numFmtId="169" fontId="55" fillId="0" borderId="23" xfId="0" applyNumberFormat="1" applyFont="1" applyBorder="1" applyAlignment="1">
      <alignment horizontal="center" vertical="top" wrapText="1"/>
    </xf>
    <xf numFmtId="172" fontId="55" fillId="0" borderId="18" xfId="0" applyNumberFormat="1" applyFont="1" applyBorder="1" applyAlignment="1">
      <alignment horizontal="center" vertical="center" wrapText="1"/>
    </xf>
    <xf numFmtId="2" fontId="55" fillId="0" borderId="23" xfId="0" applyNumberFormat="1" applyFont="1" applyBorder="1" applyAlignment="1">
      <alignment horizontal="center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34" xfId="0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34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1" fillId="0" borderId="34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right"/>
    </xf>
    <xf numFmtId="0" fontId="51" fillId="0" borderId="35" xfId="0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63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left" vertical="top" wrapText="1" indent="1"/>
    </xf>
    <xf numFmtId="0" fontId="55" fillId="0" borderId="23" xfId="0" applyFont="1" applyBorder="1" applyAlignment="1">
      <alignment horizontal="left" vertical="top" wrapText="1" indent="1"/>
    </xf>
    <xf numFmtId="0" fontId="55" fillId="0" borderId="29" xfId="0" applyFont="1" applyBorder="1" applyAlignment="1">
      <alignment horizontal="left" vertical="top" wrapText="1"/>
    </xf>
    <xf numFmtId="0" fontId="55" fillId="0" borderId="64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55" fillId="0" borderId="38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65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left" vertical="top" wrapText="1" indent="1"/>
    </xf>
    <xf numFmtId="0" fontId="55" fillId="0" borderId="19" xfId="0" applyFont="1" applyBorder="1" applyAlignment="1">
      <alignment vertical="top" wrapText="1"/>
    </xf>
    <xf numFmtId="0" fontId="55" fillId="0" borderId="66" xfId="0" applyFont="1" applyBorder="1" applyAlignment="1">
      <alignment vertical="top" wrapText="1"/>
    </xf>
    <xf numFmtId="0" fontId="55" fillId="0" borderId="58" xfId="0" applyFont="1" applyBorder="1" applyAlignment="1">
      <alignment vertical="top" wrapText="1"/>
    </xf>
    <xf numFmtId="0" fontId="55" fillId="0" borderId="59" xfId="0" applyFont="1" applyBorder="1" applyAlignment="1">
      <alignment vertical="top" wrapText="1"/>
    </xf>
    <xf numFmtId="0" fontId="55" fillId="0" borderId="67" xfId="0" applyFont="1" applyBorder="1" applyAlignment="1">
      <alignment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68" xfId="0" applyFont="1" applyBorder="1" applyAlignment="1">
      <alignment horizontal="left" vertical="top" wrapText="1"/>
    </xf>
    <xf numFmtId="49" fontId="55" fillId="0" borderId="34" xfId="0" applyNumberFormat="1" applyFont="1" applyBorder="1" applyAlignment="1">
      <alignment vertical="top" wrapText="1"/>
    </xf>
    <xf numFmtId="49" fontId="55" fillId="0" borderId="24" xfId="0" applyNumberFormat="1" applyFont="1" applyBorder="1" applyAlignment="1">
      <alignment vertical="top" wrapText="1"/>
    </xf>
    <xf numFmtId="49" fontId="55" fillId="0" borderId="13" xfId="0" applyNumberFormat="1" applyFont="1" applyBorder="1" applyAlignment="1">
      <alignment vertical="top" wrapText="1"/>
    </xf>
    <xf numFmtId="0" fontId="55" fillId="0" borderId="61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5" fillId="0" borderId="69" xfId="0" applyFont="1" applyBorder="1" applyAlignment="1">
      <alignment vertical="top" wrapText="1"/>
    </xf>
    <xf numFmtId="16" fontId="55" fillId="0" borderId="34" xfId="0" applyNumberFormat="1" applyFont="1" applyBorder="1" applyAlignment="1">
      <alignment vertical="top" wrapText="1"/>
    </xf>
    <xf numFmtId="16" fontId="55" fillId="0" borderId="24" xfId="0" applyNumberFormat="1" applyFont="1" applyBorder="1" applyAlignment="1">
      <alignment vertical="top" wrapText="1"/>
    </xf>
    <xf numFmtId="49" fontId="55" fillId="0" borderId="70" xfId="0" applyNumberFormat="1" applyFont="1" applyBorder="1" applyAlignment="1">
      <alignment vertical="top" wrapText="1"/>
    </xf>
    <xf numFmtId="49" fontId="55" fillId="0" borderId="20" xfId="0" applyNumberFormat="1" applyFont="1" applyBorder="1" applyAlignment="1">
      <alignment vertical="top" wrapText="1"/>
    </xf>
    <xf numFmtId="49" fontId="55" fillId="0" borderId="71" xfId="0" applyNumberFormat="1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33" xfId="0" applyFont="1" applyBorder="1" applyAlignment="1">
      <alignment vertical="top" wrapText="1"/>
    </xf>
    <xf numFmtId="0" fontId="55" fillId="0" borderId="31" xfId="0" applyFont="1" applyBorder="1" applyAlignment="1">
      <alignment horizontal="left" vertical="top" wrapText="1" indent="1"/>
    </xf>
    <xf numFmtId="0" fontId="55" fillId="0" borderId="36" xfId="0" applyFont="1" applyBorder="1" applyAlignment="1">
      <alignment vertical="top" wrapText="1"/>
    </xf>
    <xf numFmtId="0" fontId="55" fillId="0" borderId="57" xfId="0" applyFont="1" applyBorder="1" applyAlignment="1">
      <alignment vertical="top" wrapText="1"/>
    </xf>
    <xf numFmtId="0" fontId="55" fillId="0" borderId="26" xfId="0" applyFont="1" applyBorder="1" applyAlignment="1">
      <alignment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72" xfId="0" applyFont="1" applyBorder="1" applyAlignment="1">
      <alignment horizontal="center" vertical="top" wrapText="1"/>
    </xf>
    <xf numFmtId="0" fontId="55" fillId="0" borderId="52" xfId="0" applyFont="1" applyBorder="1" applyAlignment="1">
      <alignment vertical="top" wrapText="1"/>
    </xf>
    <xf numFmtId="14" fontId="55" fillId="0" borderId="73" xfId="0" applyNumberFormat="1" applyFont="1" applyBorder="1" applyAlignment="1">
      <alignment vertical="top" wrapText="1"/>
    </xf>
    <xf numFmtId="14" fontId="55" fillId="0" borderId="24" xfId="0" applyNumberFormat="1" applyFont="1" applyBorder="1" applyAlignment="1">
      <alignment vertical="top" wrapText="1"/>
    </xf>
    <xf numFmtId="14" fontId="55" fillId="0" borderId="74" xfId="0" applyNumberFormat="1" applyFont="1" applyBorder="1" applyAlignment="1">
      <alignment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 indent="1"/>
    </xf>
    <xf numFmtId="0" fontId="56" fillId="0" borderId="33" xfId="0" applyFont="1" applyBorder="1" applyAlignment="1">
      <alignment horizontal="left" vertical="top" wrapText="1" indent="1"/>
    </xf>
    <xf numFmtId="0" fontId="56" fillId="0" borderId="23" xfId="0" applyFont="1" applyBorder="1" applyAlignment="1">
      <alignment horizontal="left" vertical="top" wrapText="1" indent="1"/>
    </xf>
    <xf numFmtId="0" fontId="58" fillId="0" borderId="37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75" xfId="0" applyFont="1" applyBorder="1" applyAlignment="1">
      <alignment horizontal="center" wrapText="1"/>
    </xf>
    <xf numFmtId="16" fontId="55" fillId="0" borderId="76" xfId="0" applyNumberFormat="1" applyFont="1" applyBorder="1" applyAlignment="1">
      <alignment vertical="top" wrapText="1"/>
    </xf>
    <xf numFmtId="16" fontId="55" fillId="0" borderId="57" xfId="0" applyNumberFormat="1" applyFont="1" applyBorder="1" applyAlignment="1">
      <alignment vertical="top" wrapText="1"/>
    </xf>
    <xf numFmtId="16" fontId="55" fillId="0" borderId="77" xfId="0" applyNumberFormat="1" applyFont="1" applyBorder="1" applyAlignment="1">
      <alignment vertical="top" wrapText="1"/>
    </xf>
    <xf numFmtId="0" fontId="55" fillId="0" borderId="61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16" fontId="55" fillId="0" borderId="52" xfId="0" applyNumberFormat="1" applyFont="1" applyBorder="1" applyAlignment="1">
      <alignment vertical="top" wrapText="1"/>
    </xf>
    <xf numFmtId="0" fontId="0" fillId="0" borderId="52" xfId="0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58" fillId="0" borderId="78" xfId="0" applyFont="1" applyBorder="1" applyAlignment="1">
      <alignment horizontal="center" wrapText="1"/>
    </xf>
    <xf numFmtId="0" fontId="58" fillId="0" borderId="30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0" fillId="0" borderId="52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65" fillId="0" borderId="52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55" fillId="0" borderId="31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5" fillId="0" borderId="79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80" xfId="0" applyFont="1" applyBorder="1" applyAlignment="1">
      <alignment horizontal="left" vertical="top" wrapText="1"/>
    </xf>
    <xf numFmtId="0" fontId="55" fillId="0" borderId="81" xfId="0" applyFont="1" applyBorder="1" applyAlignment="1">
      <alignment horizontal="left" vertical="top" wrapText="1" indent="1"/>
    </xf>
    <xf numFmtId="16" fontId="55" fillId="0" borderId="73" xfId="0" applyNumberFormat="1" applyFont="1" applyBorder="1" applyAlignment="1">
      <alignment vertical="top" wrapText="1"/>
    </xf>
    <xf numFmtId="0" fontId="55" fillId="0" borderId="82" xfId="0" applyFont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83" xfId="0" applyFont="1" applyBorder="1" applyAlignment="1">
      <alignment horizontal="left" vertical="top" wrapText="1"/>
    </xf>
    <xf numFmtId="16" fontId="55" fillId="0" borderId="74" xfId="0" applyNumberFormat="1" applyFont="1" applyBorder="1" applyAlignment="1">
      <alignment vertical="top" wrapText="1"/>
    </xf>
    <xf numFmtId="0" fontId="55" fillId="0" borderId="46" xfId="0" applyFont="1" applyBorder="1" applyAlignment="1">
      <alignment horizontal="left" vertical="top" wrapText="1" indent="1"/>
    </xf>
    <xf numFmtId="0" fontId="55" fillId="0" borderId="65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55" fillId="0" borderId="81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5" fillId="0" borderId="46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16" fontId="55" fillId="0" borderId="70" xfId="0" applyNumberFormat="1" applyFont="1" applyBorder="1" applyAlignment="1">
      <alignment vertical="top" wrapText="1"/>
    </xf>
    <xf numFmtId="16" fontId="55" fillId="0" borderId="20" xfId="0" applyNumberFormat="1" applyFont="1" applyBorder="1" applyAlignment="1">
      <alignment vertical="top" wrapText="1"/>
    </xf>
    <xf numFmtId="16" fontId="55" fillId="0" borderId="71" xfId="0" applyNumberFormat="1" applyFont="1" applyBorder="1" applyAlignment="1">
      <alignment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left" vertical="top" wrapText="1"/>
    </xf>
    <xf numFmtId="0" fontId="55" fillId="0" borderId="59" xfId="0" applyFont="1" applyBorder="1" applyAlignment="1">
      <alignment horizontal="left" vertical="top" wrapText="1"/>
    </xf>
    <xf numFmtId="0" fontId="55" fillId="0" borderId="67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45" xfId="0" applyFont="1" applyBorder="1" applyAlignment="1">
      <alignment horizontal="center" vertical="top" wrapText="1"/>
    </xf>
    <xf numFmtId="169" fontId="55" fillId="0" borderId="0" xfId="0" applyNumberFormat="1" applyFont="1" applyBorder="1" applyAlignment="1">
      <alignment horizontal="center" vertical="top" wrapText="1"/>
    </xf>
    <xf numFmtId="169" fontId="55" fillId="0" borderId="14" xfId="0" applyNumberFormat="1" applyFont="1" applyBorder="1" applyAlignment="1">
      <alignment horizontal="center" vertical="top" wrapText="1"/>
    </xf>
    <xf numFmtId="169" fontId="55" fillId="0" borderId="31" xfId="0" applyNumberFormat="1" applyFont="1" applyBorder="1" applyAlignment="1">
      <alignment horizontal="center" vertical="top" wrapText="1"/>
    </xf>
    <xf numFmtId="169" fontId="55" fillId="0" borderId="45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2" fontId="55" fillId="0" borderId="14" xfId="0" applyNumberFormat="1" applyFont="1" applyBorder="1" applyAlignment="1">
      <alignment horizontal="center" vertical="top" wrapText="1"/>
    </xf>
    <xf numFmtId="0" fontId="55" fillId="0" borderId="60" xfId="0" applyFont="1" applyBorder="1" applyAlignment="1">
      <alignment vertical="top" wrapText="1"/>
    </xf>
    <xf numFmtId="0" fontId="55" fillId="0" borderId="44" xfId="0" applyFont="1" applyBorder="1" applyAlignment="1">
      <alignment vertical="top" wrapText="1"/>
    </xf>
    <xf numFmtId="0" fontId="0" fillId="0" borderId="33" xfId="0" applyBorder="1" applyAlignment="1">
      <alignment horizontal="left" vertical="top" wrapText="1" indent="1"/>
    </xf>
    <xf numFmtId="0" fontId="59" fillId="0" borderId="50" xfId="0" applyFont="1" applyFill="1" applyBorder="1" applyAlignment="1">
      <alignment horizontal="center" vertical="top" wrapText="1"/>
    </xf>
    <xf numFmtId="0" fontId="59" fillId="0" borderId="69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55" fillId="0" borderId="34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74" xfId="0" applyFont="1" applyBorder="1" applyAlignment="1">
      <alignment horizontal="center" vertical="top" wrapText="1"/>
    </xf>
    <xf numFmtId="169" fontId="55" fillId="0" borderId="34" xfId="0" applyNumberFormat="1" applyFont="1" applyBorder="1" applyAlignment="1">
      <alignment horizontal="center" vertical="top" wrapText="1"/>
    </xf>
    <xf numFmtId="169" fontId="55" fillId="0" borderId="24" xfId="0" applyNumberFormat="1" applyFont="1" applyBorder="1" applyAlignment="1">
      <alignment horizontal="center" vertical="top" wrapText="1"/>
    </xf>
    <xf numFmtId="169" fontId="55" fillId="0" borderId="74" xfId="0" applyNumberFormat="1" applyFont="1" applyBorder="1" applyAlignment="1">
      <alignment horizontal="center" vertical="top" wrapText="1"/>
    </xf>
    <xf numFmtId="0" fontId="55" fillId="0" borderId="34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7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35" xfId="0" applyFont="1" applyBorder="1" applyAlignment="1">
      <alignment horizontal="center" vertical="top" wrapText="1"/>
    </xf>
    <xf numFmtId="0" fontId="55" fillId="0" borderId="62" xfId="0" applyFon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0" fillId="0" borderId="64" xfId="0" applyBorder="1" applyAlignment="1">
      <alignment/>
    </xf>
    <xf numFmtId="0" fontId="0" fillId="0" borderId="27" xfId="0" applyBorder="1" applyAlignment="1">
      <alignment/>
    </xf>
    <xf numFmtId="0" fontId="55" fillId="0" borderId="35" xfId="0" applyFont="1" applyBorder="1" applyAlignment="1">
      <alignment vertical="top" wrapText="1"/>
    </xf>
    <xf numFmtId="0" fontId="55" fillId="0" borderId="62" xfId="0" applyFont="1" applyBorder="1" applyAlignment="1">
      <alignment vertical="top" wrapText="1"/>
    </xf>
    <xf numFmtId="0" fontId="55" fillId="0" borderId="63" xfId="0" applyFont="1" applyBorder="1" applyAlignment="1">
      <alignment vertical="top" wrapText="1"/>
    </xf>
    <xf numFmtId="0" fontId="58" fillId="0" borderId="35" xfId="0" applyFont="1" applyBorder="1" applyAlignment="1">
      <alignment horizontal="center" wrapText="1"/>
    </xf>
    <xf numFmtId="0" fontId="58" fillId="0" borderId="62" xfId="0" applyFont="1" applyBorder="1" applyAlignment="1">
      <alignment horizontal="center" wrapText="1"/>
    </xf>
    <xf numFmtId="0" fontId="58" fillId="0" borderId="84" xfId="0" applyFont="1" applyBorder="1" applyAlignment="1">
      <alignment horizontal="center" wrapText="1"/>
    </xf>
    <xf numFmtId="16" fontId="55" fillId="0" borderId="13" xfId="0" applyNumberFormat="1" applyFont="1" applyBorder="1" applyAlignment="1">
      <alignment vertical="top" wrapText="1"/>
    </xf>
    <xf numFmtId="0" fontId="58" fillId="0" borderId="31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49" fontId="55" fillId="0" borderId="31" xfId="0" applyNumberFormat="1" applyFont="1" applyBorder="1" applyAlignment="1">
      <alignment horizontal="center" vertical="top" wrapText="1"/>
    </xf>
    <xf numFmtId="49" fontId="55" fillId="0" borderId="33" xfId="0" applyNumberFormat="1" applyFont="1" applyBorder="1" applyAlignment="1">
      <alignment horizontal="center" vertical="top" wrapText="1"/>
    </xf>
    <xf numFmtId="49" fontId="55" fillId="0" borderId="23" xfId="0" applyNumberFormat="1" applyFont="1" applyBorder="1" applyAlignment="1">
      <alignment horizontal="center" vertical="top" wrapText="1"/>
    </xf>
    <xf numFmtId="14" fontId="55" fillId="0" borderId="52" xfId="0" applyNumberFormat="1" applyFont="1" applyBorder="1" applyAlignment="1">
      <alignment vertical="top" wrapText="1"/>
    </xf>
    <xf numFmtId="14" fontId="55" fillId="0" borderId="34" xfId="0" applyNumberFormat="1" applyFont="1" applyBorder="1" applyAlignment="1">
      <alignment vertical="top" wrapText="1"/>
    </xf>
    <xf numFmtId="14" fontId="55" fillId="0" borderId="13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left" vertical="top" wrapText="1"/>
    </xf>
    <xf numFmtId="0" fontId="55" fillId="0" borderId="33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0" fontId="57" fillId="0" borderId="52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36" xfId="0" applyFont="1" applyBorder="1" applyAlignment="1">
      <alignment horizontal="center" vertical="top" wrapText="1"/>
    </xf>
    <xf numFmtId="0" fontId="57" fillId="0" borderId="29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center" vertical="top" wrapText="1"/>
    </xf>
    <xf numFmtId="0" fontId="55" fillId="0" borderId="28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5" fillId="0" borderId="57" xfId="0" applyFont="1" applyBorder="1" applyAlignment="1">
      <alignment horizontal="center" vertical="top" wrapText="1"/>
    </xf>
    <xf numFmtId="0" fontId="55" fillId="0" borderId="64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52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2" fontId="55" fillId="0" borderId="31" xfId="0" applyNumberFormat="1" applyFont="1" applyBorder="1" applyAlignment="1">
      <alignment horizontal="left" vertical="top" wrapText="1"/>
    </xf>
    <xf numFmtId="2" fontId="55" fillId="0" borderId="33" xfId="0" applyNumberFormat="1" applyFont="1" applyBorder="1" applyAlignment="1">
      <alignment horizontal="left" vertical="top" wrapText="1"/>
    </xf>
    <xf numFmtId="2" fontId="55" fillId="0" borderId="23" xfId="0" applyNumberFormat="1" applyFont="1" applyBorder="1" applyAlignment="1">
      <alignment horizontal="left" vertical="top" wrapText="1"/>
    </xf>
    <xf numFmtId="0" fontId="63" fillId="0" borderId="17" xfId="0" applyFont="1" applyBorder="1" applyAlignment="1">
      <alignment horizontal="justify" vertical="top" wrapText="1"/>
    </xf>
    <xf numFmtId="0" fontId="58" fillId="0" borderId="31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8" fillId="0" borderId="22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0" borderId="31" xfId="0" applyFont="1" applyBorder="1" applyAlignment="1">
      <alignment vertical="top" wrapText="1"/>
    </xf>
    <xf numFmtId="0" fontId="60" fillId="0" borderId="31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60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61" fillId="0" borderId="5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2" fillId="0" borderId="33" xfId="0" applyFont="1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justify" vertical="top" wrapText="1"/>
    </xf>
    <xf numFmtId="0" fontId="60" fillId="0" borderId="29" xfId="0" applyFont="1" applyBorder="1" applyAlignment="1">
      <alignment horizontal="justify" vertical="top" wrapText="1"/>
    </xf>
    <xf numFmtId="0" fontId="0" fillId="0" borderId="6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8" fillId="0" borderId="17" xfId="0" applyFont="1" applyBorder="1" applyAlignment="1">
      <alignment vertical="top" wrapText="1"/>
    </xf>
    <xf numFmtId="0" fontId="61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1" fillId="0" borderId="17" xfId="0" applyFont="1" applyBorder="1" applyAlignment="1">
      <alignment horizontal="justify" vertical="top" wrapText="1"/>
    </xf>
    <xf numFmtId="0" fontId="61" fillId="0" borderId="17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Normal="85" zoomScaleSheetLayoutView="100" zoomScalePageLayoutView="0" workbookViewId="0" topLeftCell="A1">
      <selection activeCell="A2" sqref="A2:J2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421875" style="0" customWidth="1"/>
    <col min="7" max="7" width="17.8515625" style="0" customWidth="1"/>
    <col min="8" max="8" width="10.7109375" style="0" customWidth="1"/>
    <col min="9" max="9" width="30.8515625" style="0" customWidth="1"/>
  </cols>
  <sheetData>
    <row r="1" spans="1:10" ht="15">
      <c r="A1" s="267" t="s">
        <v>178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5">
      <c r="A2" s="267" t="s">
        <v>201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5">
      <c r="A3" s="152"/>
      <c r="B3" s="152"/>
      <c r="C3" s="152"/>
      <c r="D3" s="152"/>
      <c r="E3" s="152"/>
      <c r="F3" s="152"/>
      <c r="G3" s="152"/>
      <c r="H3" s="152"/>
      <c r="I3" s="267"/>
      <c r="J3" s="267"/>
    </row>
    <row r="4" spans="1:10" ht="15">
      <c r="A4" s="40"/>
      <c r="B4" s="40"/>
      <c r="C4" s="40"/>
      <c r="D4" s="41"/>
      <c r="E4" s="40"/>
      <c r="F4" s="93"/>
      <c r="G4" s="40"/>
      <c r="H4" s="40"/>
      <c r="I4" s="267"/>
      <c r="J4" s="267"/>
    </row>
    <row r="5" spans="1:10" ht="15">
      <c r="A5" s="40"/>
      <c r="B5" s="40"/>
      <c r="C5" s="40"/>
      <c r="D5" s="41"/>
      <c r="E5" s="40"/>
      <c r="F5" s="93"/>
      <c r="G5" s="40"/>
      <c r="H5" s="40"/>
      <c r="I5" s="187"/>
      <c r="J5" s="187"/>
    </row>
    <row r="6" ht="18" thickBot="1">
      <c r="B6" s="10" t="s">
        <v>19</v>
      </c>
    </row>
    <row r="7" spans="1:9" ht="26.25" thickBot="1">
      <c r="A7" s="261" t="s">
        <v>0</v>
      </c>
      <c r="B7" s="264" t="s">
        <v>152</v>
      </c>
      <c r="C7" s="264" t="s">
        <v>2</v>
      </c>
      <c r="D7" s="1" t="s">
        <v>3</v>
      </c>
      <c r="E7" s="268" t="s">
        <v>5</v>
      </c>
      <c r="F7" s="269"/>
      <c r="G7" s="270"/>
      <c r="H7" s="271" t="s">
        <v>8</v>
      </c>
      <c r="I7" s="264" t="s">
        <v>153</v>
      </c>
    </row>
    <row r="8" spans="1:9" ht="15.75" customHeight="1" thickBot="1">
      <c r="A8" s="262"/>
      <c r="B8" s="265"/>
      <c r="C8" s="265"/>
      <c r="D8" s="2" t="s">
        <v>4</v>
      </c>
      <c r="E8" s="264" t="s">
        <v>6</v>
      </c>
      <c r="F8" s="268" t="s">
        <v>7</v>
      </c>
      <c r="G8" s="274"/>
      <c r="H8" s="272"/>
      <c r="I8" s="265"/>
    </row>
    <row r="9" spans="1:9" ht="39.75" thickBot="1">
      <c r="A9" s="263"/>
      <c r="B9" s="266"/>
      <c r="C9" s="266"/>
      <c r="D9" s="3"/>
      <c r="E9" s="266"/>
      <c r="F9" s="4" t="s">
        <v>9</v>
      </c>
      <c r="G9" s="4" t="s">
        <v>10</v>
      </c>
      <c r="H9" s="273"/>
      <c r="I9" s="266"/>
    </row>
    <row r="10" spans="1:9" ht="15.75" thickBot="1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20.25" customHeight="1" thickBot="1">
      <c r="A11" s="252" t="s">
        <v>11</v>
      </c>
      <c r="B11" s="255" t="s">
        <v>168</v>
      </c>
      <c r="C11" s="6">
        <v>2017</v>
      </c>
      <c r="D11" s="228">
        <f>SUM(E11:G11)</f>
        <v>83856.64676</v>
      </c>
      <c r="E11" s="6"/>
      <c r="F11" s="199">
        <f aca="true" t="shared" si="0" ref="F11:G13">SUM(F15+F19+F23)</f>
        <v>9038.8</v>
      </c>
      <c r="G11" s="230">
        <f t="shared" si="0"/>
        <v>74817.84676</v>
      </c>
      <c r="H11" s="6"/>
      <c r="I11" s="258" t="s">
        <v>12</v>
      </c>
    </row>
    <row r="12" spans="1:9" ht="15.75" thickBot="1">
      <c r="A12" s="253"/>
      <c r="B12" s="256"/>
      <c r="C12" s="6">
        <v>2018</v>
      </c>
      <c r="D12" s="229">
        <f>SUM(E12:G12)</f>
        <v>61610.88441</v>
      </c>
      <c r="E12" s="47"/>
      <c r="F12" s="115">
        <f t="shared" si="0"/>
        <v>16.3</v>
      </c>
      <c r="G12" s="6">
        <f>SUM(G16+G20+G24)</f>
        <v>61594.584409999996</v>
      </c>
      <c r="H12" s="6"/>
      <c r="I12" s="259"/>
    </row>
    <row r="13" spans="1:9" ht="32.25" customHeight="1" thickBot="1">
      <c r="A13" s="253"/>
      <c r="B13" s="257"/>
      <c r="C13" s="6">
        <v>2019</v>
      </c>
      <c r="D13" s="6">
        <f>F13+G13</f>
        <v>61610.88441</v>
      </c>
      <c r="E13" s="6"/>
      <c r="F13" s="115">
        <f t="shared" si="0"/>
        <v>16.3</v>
      </c>
      <c r="G13" s="6">
        <f t="shared" si="0"/>
        <v>61594.584409999996</v>
      </c>
      <c r="H13" s="6"/>
      <c r="I13" s="259"/>
    </row>
    <row r="14" spans="1:9" ht="30.75" customHeight="1" thickBot="1">
      <c r="A14" s="254"/>
      <c r="B14" s="7" t="s">
        <v>13</v>
      </c>
      <c r="C14" s="8" t="s">
        <v>186</v>
      </c>
      <c r="D14" s="11">
        <f>SUM(E14:G14)</f>
        <v>207078.41558</v>
      </c>
      <c r="E14" s="11"/>
      <c r="F14" s="12">
        <f>SUM(F11+F12+F13)</f>
        <v>9071.399999999998</v>
      </c>
      <c r="G14" s="11">
        <f>SUM(G11+G12+G13)</f>
        <v>198007.01558</v>
      </c>
      <c r="H14" s="8"/>
      <c r="I14" s="260"/>
    </row>
    <row r="15" spans="1:9" ht="27" customHeight="1" thickBot="1">
      <c r="A15" s="252" t="s">
        <v>14</v>
      </c>
      <c r="B15" s="255" t="s">
        <v>169</v>
      </c>
      <c r="C15" s="6">
        <v>2017</v>
      </c>
      <c r="D15" s="6">
        <f>F15+G15</f>
        <v>83485.04676</v>
      </c>
      <c r="E15" s="6"/>
      <c r="F15" s="6">
        <f>'под. культура'!F146</f>
        <v>9038.8</v>
      </c>
      <c r="G15" s="43">
        <f>'под. культура'!G146</f>
        <v>74446.24676</v>
      </c>
      <c r="H15" s="6"/>
      <c r="I15" s="258" t="s">
        <v>12</v>
      </c>
    </row>
    <row r="16" spans="1:9" ht="27" customHeight="1" thickBot="1">
      <c r="A16" s="253"/>
      <c r="B16" s="256"/>
      <c r="C16" s="6">
        <v>2018</v>
      </c>
      <c r="D16" s="229">
        <f>F16+G16</f>
        <v>61227.68441</v>
      </c>
      <c r="E16" s="229"/>
      <c r="F16" s="229">
        <f>'под. культура'!F147</f>
        <v>16.3</v>
      </c>
      <c r="G16" s="229">
        <f>'под. культура'!G147</f>
        <v>61211.38441</v>
      </c>
      <c r="H16" s="6"/>
      <c r="I16" s="259"/>
    </row>
    <row r="17" spans="1:9" ht="24.75" customHeight="1" thickBot="1">
      <c r="A17" s="254"/>
      <c r="B17" s="257"/>
      <c r="C17" s="6">
        <v>2019</v>
      </c>
      <c r="D17" s="229">
        <f>F17+G17</f>
        <v>61227.68441</v>
      </c>
      <c r="E17" s="229"/>
      <c r="F17" s="229">
        <f>'под. культура'!F148</f>
        <v>16.3</v>
      </c>
      <c r="G17" s="229">
        <f>'под. культура'!G148</f>
        <v>61211.38441</v>
      </c>
      <c r="H17" s="6"/>
      <c r="I17" s="259"/>
    </row>
    <row r="18" spans="1:9" ht="21" customHeight="1" thickBot="1">
      <c r="A18" s="9"/>
      <c r="B18" s="7" t="s">
        <v>15</v>
      </c>
      <c r="C18" s="8" t="s">
        <v>186</v>
      </c>
      <c r="D18" s="11">
        <f>SUM(D15:D17)</f>
        <v>205940.41557999997</v>
      </c>
      <c r="E18" s="8"/>
      <c r="F18" s="8">
        <f>F15+F16+F17</f>
        <v>9071.399999999998</v>
      </c>
      <c r="G18" s="11">
        <f>G15+G16+G17</f>
        <v>196869.01558</v>
      </c>
      <c r="H18" s="8"/>
      <c r="I18" s="260"/>
    </row>
    <row r="19" spans="1:9" ht="47.25" customHeight="1" thickBot="1">
      <c r="A19" s="252" t="s">
        <v>16</v>
      </c>
      <c r="B19" s="255" t="s">
        <v>175</v>
      </c>
      <c r="C19" s="6">
        <v>2017</v>
      </c>
      <c r="D19" s="6">
        <f>F19+G19</f>
        <v>358.5</v>
      </c>
      <c r="E19" s="6"/>
      <c r="F19" s="6"/>
      <c r="G19" s="6">
        <f>'подпр Физ и спорт'!N31</f>
        <v>358.5</v>
      </c>
      <c r="H19" s="8"/>
      <c r="I19" s="258" t="s">
        <v>12</v>
      </c>
    </row>
    <row r="20" spans="1:9" ht="15.75" thickBot="1">
      <c r="A20" s="253"/>
      <c r="B20" s="256"/>
      <c r="C20" s="6">
        <v>2018</v>
      </c>
      <c r="D20" s="6">
        <f>SUM(E20:G20)</f>
        <v>358.5</v>
      </c>
      <c r="E20" s="8"/>
      <c r="F20" s="8"/>
      <c r="G20" s="6">
        <v>358.5</v>
      </c>
      <c r="H20" s="8"/>
      <c r="I20" s="259"/>
    </row>
    <row r="21" spans="1:9" ht="24.75" customHeight="1" thickBot="1">
      <c r="A21" s="254"/>
      <c r="B21" s="257"/>
      <c r="C21" s="6">
        <v>2019</v>
      </c>
      <c r="D21" s="6">
        <f>SUM(E21:G21)</f>
        <v>358.5</v>
      </c>
      <c r="E21" s="8"/>
      <c r="F21" s="8"/>
      <c r="G21" s="6">
        <v>358.5</v>
      </c>
      <c r="H21" s="8"/>
      <c r="I21" s="259"/>
    </row>
    <row r="22" spans="1:9" ht="18" customHeight="1" thickBot="1">
      <c r="A22" s="9"/>
      <c r="B22" s="7" t="s">
        <v>17</v>
      </c>
      <c r="C22" s="8" t="s">
        <v>186</v>
      </c>
      <c r="D22" s="8">
        <f>D19+D20+D21</f>
        <v>1075.5</v>
      </c>
      <c r="E22" s="8"/>
      <c r="F22" s="8">
        <f>F19+F20+F21</f>
        <v>0</v>
      </c>
      <c r="G22" s="8">
        <f>G19+G20+G21</f>
        <v>1075.5</v>
      </c>
      <c r="H22" s="8"/>
      <c r="I22" s="260"/>
    </row>
    <row r="23" spans="1:9" ht="46.5" customHeight="1" thickBot="1">
      <c r="A23" s="252" t="s">
        <v>18</v>
      </c>
      <c r="B23" s="255" t="s">
        <v>170</v>
      </c>
      <c r="C23" s="6">
        <v>2017</v>
      </c>
      <c r="D23" s="6">
        <f>F23+G23</f>
        <v>13.1</v>
      </c>
      <c r="E23" s="8"/>
      <c r="F23" s="8"/>
      <c r="G23" s="6">
        <f>'подпр Прав культ'!G50</f>
        <v>13.1</v>
      </c>
      <c r="H23" s="8"/>
      <c r="I23" s="258" t="s">
        <v>12</v>
      </c>
    </row>
    <row r="24" spans="1:9" ht="15.75" thickBot="1">
      <c r="A24" s="253"/>
      <c r="B24" s="256"/>
      <c r="C24" s="6">
        <v>2018</v>
      </c>
      <c r="D24" s="6">
        <f>F24+G24</f>
        <v>24.7</v>
      </c>
      <c r="E24" s="8"/>
      <c r="F24" s="8"/>
      <c r="G24" s="6">
        <v>24.7</v>
      </c>
      <c r="H24" s="8"/>
      <c r="I24" s="259"/>
    </row>
    <row r="25" spans="1:9" ht="27.75" customHeight="1" thickBot="1">
      <c r="A25" s="254"/>
      <c r="B25" s="257"/>
      <c r="C25" s="6">
        <v>2019</v>
      </c>
      <c r="D25" s="6">
        <f>F25+G25</f>
        <v>24.7</v>
      </c>
      <c r="E25" s="8"/>
      <c r="F25" s="8"/>
      <c r="G25" s="6">
        <v>24.7</v>
      </c>
      <c r="H25" s="8"/>
      <c r="I25" s="260"/>
    </row>
    <row r="26" spans="1:9" ht="16.5" customHeight="1" thickBot="1">
      <c r="A26" s="9"/>
      <c r="B26" s="7" t="s">
        <v>17</v>
      </c>
      <c r="C26" s="8" t="s">
        <v>186</v>
      </c>
      <c r="D26" s="8">
        <f>D23+D24+D25</f>
        <v>62.5</v>
      </c>
      <c r="E26" s="8"/>
      <c r="F26" s="8"/>
      <c r="G26" s="8">
        <f>G23+G24+G25</f>
        <v>62.5</v>
      </c>
      <c r="H26" s="8"/>
      <c r="I26" s="6"/>
    </row>
  </sheetData>
  <sheetProtection/>
  <mergeCells count="24">
    <mergeCell ref="I19:I22"/>
    <mergeCell ref="I7:I9"/>
    <mergeCell ref="I15:I18"/>
    <mergeCell ref="E7:G7"/>
    <mergeCell ref="H7:H9"/>
    <mergeCell ref="E8:E9"/>
    <mergeCell ref="F8:G8"/>
    <mergeCell ref="A11:A14"/>
    <mergeCell ref="B11:B13"/>
    <mergeCell ref="A1:J1"/>
    <mergeCell ref="A2:J2"/>
    <mergeCell ref="I3:J3"/>
    <mergeCell ref="I4:J4"/>
    <mergeCell ref="B7:B9"/>
    <mergeCell ref="A23:A25"/>
    <mergeCell ref="B23:B25"/>
    <mergeCell ref="I23:I25"/>
    <mergeCell ref="A19:A21"/>
    <mergeCell ref="B19:B21"/>
    <mergeCell ref="A7:A9"/>
    <mergeCell ref="A15:A17"/>
    <mergeCell ref="B15:B17"/>
    <mergeCell ref="C7:C9"/>
    <mergeCell ref="I11:I14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SheetLayoutView="100" zoomScalePageLayoutView="0" workbookViewId="0" topLeftCell="A1">
      <selection activeCell="B12" sqref="B12:J12"/>
    </sheetView>
  </sheetViews>
  <sheetFormatPr defaultColWidth="9.140625" defaultRowHeight="15"/>
  <cols>
    <col min="2" max="2" width="35.7109375" style="0" customWidth="1"/>
    <col min="4" max="4" width="12.57421875" style="31" customWidth="1"/>
    <col min="6" max="6" width="12.00390625" style="98" customWidth="1"/>
    <col min="7" max="7" width="13.140625" style="0" customWidth="1"/>
    <col min="9" max="9" width="27.7109375" style="0" customWidth="1"/>
    <col min="10" max="10" width="26.7109375" style="0" customWidth="1"/>
    <col min="11" max="11" width="3.28125" style="0" customWidth="1"/>
  </cols>
  <sheetData>
    <row r="1" spans="3:21" ht="15">
      <c r="C1" s="42"/>
      <c r="D1" s="42"/>
      <c r="E1" s="42"/>
      <c r="F1" s="42"/>
      <c r="G1" s="42"/>
      <c r="H1" s="42"/>
      <c r="I1" s="267" t="s">
        <v>177</v>
      </c>
      <c r="J1" s="267"/>
      <c r="K1" s="267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3:21" ht="15">
      <c r="C2" s="42"/>
      <c r="D2" s="42"/>
      <c r="E2" s="42"/>
      <c r="F2" s="42"/>
      <c r="G2" s="42"/>
      <c r="H2" s="42"/>
      <c r="I2" s="267" t="s">
        <v>202</v>
      </c>
      <c r="J2" s="267"/>
      <c r="K2" s="267"/>
      <c r="L2" s="42"/>
      <c r="M2" s="39"/>
      <c r="N2" s="39"/>
      <c r="O2" s="39"/>
      <c r="P2" s="39"/>
      <c r="Q2" s="39"/>
      <c r="R2" s="39"/>
      <c r="S2" s="39"/>
      <c r="T2" s="39"/>
      <c r="U2" s="39"/>
    </row>
    <row r="3" spans="1:21" ht="15">
      <c r="A3" s="187"/>
      <c r="B3" s="187"/>
      <c r="C3" s="187"/>
      <c r="D3" s="187"/>
      <c r="E3" s="187"/>
      <c r="F3" s="187"/>
      <c r="G3" s="187"/>
      <c r="H3" s="187"/>
      <c r="I3" s="42"/>
      <c r="J3" s="42"/>
      <c r="K3" s="42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10" ht="15">
      <c r="A4" s="40"/>
      <c r="B4" s="40"/>
      <c r="C4" s="40"/>
      <c r="D4" s="41"/>
      <c r="E4" s="40"/>
      <c r="F4" s="93"/>
      <c r="G4" s="40"/>
      <c r="H4" s="40"/>
      <c r="I4" s="42"/>
      <c r="J4" s="42"/>
    </row>
    <row r="5" spans="1:10" ht="15">
      <c r="A5" s="40"/>
      <c r="B5" s="40"/>
      <c r="C5" s="40"/>
      <c r="D5" s="41"/>
      <c r="E5" s="40"/>
      <c r="F5" s="93"/>
      <c r="G5" s="40"/>
      <c r="H5" s="40"/>
      <c r="I5" s="42"/>
      <c r="J5" s="42"/>
    </row>
    <row r="6" spans="1:10" ht="15" customHeight="1" thickBot="1">
      <c r="A6" s="392" t="s">
        <v>197</v>
      </c>
      <c r="B6" s="392"/>
      <c r="C6" s="392"/>
      <c r="D6" s="392"/>
      <c r="E6" s="392"/>
      <c r="F6" s="392"/>
      <c r="G6" s="392"/>
      <c r="H6" s="392"/>
      <c r="I6" s="392"/>
      <c r="J6" s="392"/>
    </row>
    <row r="7" spans="1:10" ht="15.75" thickBot="1">
      <c r="A7" s="393" t="s">
        <v>20</v>
      </c>
      <c r="B7" s="393" t="s">
        <v>21</v>
      </c>
      <c r="C7" s="393" t="s">
        <v>2</v>
      </c>
      <c r="D7" s="396" t="s">
        <v>22</v>
      </c>
      <c r="E7" s="403" t="s">
        <v>23</v>
      </c>
      <c r="F7" s="269"/>
      <c r="G7" s="269"/>
      <c r="H7" s="399" t="s">
        <v>25</v>
      </c>
      <c r="I7" s="399" t="s">
        <v>89</v>
      </c>
      <c r="J7" s="399" t="s">
        <v>87</v>
      </c>
    </row>
    <row r="8" spans="1:10" ht="15.75" customHeight="1" thickBot="1">
      <c r="A8" s="394"/>
      <c r="B8" s="394"/>
      <c r="C8" s="394"/>
      <c r="D8" s="397"/>
      <c r="E8" s="393" t="s">
        <v>24</v>
      </c>
      <c r="F8" s="403" t="s">
        <v>7</v>
      </c>
      <c r="G8" s="404"/>
      <c r="H8" s="405"/>
      <c r="I8" s="400"/>
      <c r="J8" s="400"/>
    </row>
    <row r="9" spans="1:10" ht="39.75" thickBot="1">
      <c r="A9" s="395"/>
      <c r="B9" s="395"/>
      <c r="C9" s="395"/>
      <c r="D9" s="398"/>
      <c r="E9" s="395"/>
      <c r="F9" s="94" t="s">
        <v>26</v>
      </c>
      <c r="G9" s="13" t="s">
        <v>27</v>
      </c>
      <c r="H9" s="406"/>
      <c r="I9" s="401"/>
      <c r="J9" s="402"/>
    </row>
    <row r="10" spans="1:10" ht="15.75" thickBot="1">
      <c r="A10" s="15">
        <v>1</v>
      </c>
      <c r="B10" s="16">
        <v>2</v>
      </c>
      <c r="C10" s="13">
        <v>3</v>
      </c>
      <c r="D10" s="46">
        <v>4</v>
      </c>
      <c r="E10" s="13">
        <v>5</v>
      </c>
      <c r="F10" s="99">
        <v>6</v>
      </c>
      <c r="G10" s="13">
        <v>7</v>
      </c>
      <c r="H10" s="16">
        <v>8</v>
      </c>
      <c r="I10" s="13">
        <v>9</v>
      </c>
      <c r="J10" s="16">
        <v>10</v>
      </c>
    </row>
    <row r="11" spans="1:10" ht="15.75" thickBot="1">
      <c r="A11" s="418" t="s">
        <v>102</v>
      </c>
      <c r="B11" s="419"/>
      <c r="C11" s="419"/>
      <c r="D11" s="419"/>
      <c r="E11" s="419"/>
      <c r="F11" s="419"/>
      <c r="G11" s="419"/>
      <c r="H11" s="419"/>
      <c r="I11" s="419"/>
      <c r="J11" s="420"/>
    </row>
    <row r="12" spans="1:10" ht="15.75" thickBot="1">
      <c r="A12" s="113" t="s">
        <v>162</v>
      </c>
      <c r="B12" s="407" t="s">
        <v>154</v>
      </c>
      <c r="C12" s="407"/>
      <c r="D12" s="407"/>
      <c r="E12" s="407"/>
      <c r="F12" s="407"/>
      <c r="G12" s="407"/>
      <c r="H12" s="407"/>
      <c r="I12" s="407"/>
      <c r="J12" s="408"/>
    </row>
    <row r="13" spans="1:10" ht="15.75" thickBot="1">
      <c r="A13" s="114" t="s">
        <v>159</v>
      </c>
      <c r="B13" s="409" t="s">
        <v>155</v>
      </c>
      <c r="C13" s="410"/>
      <c r="D13" s="410"/>
      <c r="E13" s="410"/>
      <c r="F13" s="410"/>
      <c r="G13" s="410"/>
      <c r="H13" s="410"/>
      <c r="I13" s="410"/>
      <c r="J13" s="411"/>
    </row>
    <row r="14" spans="1:10" ht="22.5" customHeight="1">
      <c r="A14" s="299" t="s">
        <v>14</v>
      </c>
      <c r="B14" s="280" t="s">
        <v>28</v>
      </c>
      <c r="C14" s="48">
        <v>2017</v>
      </c>
      <c r="D14" s="49">
        <f>F14+G14</f>
        <v>50</v>
      </c>
      <c r="E14" s="48">
        <v>0</v>
      </c>
      <c r="F14" s="96">
        <v>0</v>
      </c>
      <c r="G14" s="49">
        <v>50</v>
      </c>
      <c r="H14" s="140"/>
      <c r="I14" s="278" t="s">
        <v>29</v>
      </c>
      <c r="J14" s="275" t="s">
        <v>30</v>
      </c>
    </row>
    <row r="15" spans="1:10" ht="15">
      <c r="A15" s="299"/>
      <c r="B15" s="281"/>
      <c r="C15" s="122">
        <v>2018</v>
      </c>
      <c r="D15" s="28">
        <f>F15+G15</f>
        <v>50</v>
      </c>
      <c r="E15" s="122">
        <v>0</v>
      </c>
      <c r="F15" s="33">
        <v>0</v>
      </c>
      <c r="G15" s="214">
        <v>50</v>
      </c>
      <c r="H15" s="139"/>
      <c r="I15" s="278"/>
      <c r="J15" s="275"/>
    </row>
    <row r="16" spans="1:10" ht="15.75" thickBot="1">
      <c r="A16" s="421"/>
      <c r="B16" s="282"/>
      <c r="C16" s="52">
        <v>2019</v>
      </c>
      <c r="D16" s="55">
        <f>F16+G16</f>
        <v>50</v>
      </c>
      <c r="E16" s="52">
        <v>0</v>
      </c>
      <c r="F16" s="101">
        <v>0</v>
      </c>
      <c r="G16" s="55">
        <v>50</v>
      </c>
      <c r="H16" s="141"/>
      <c r="I16" s="279"/>
      <c r="J16" s="276"/>
    </row>
    <row r="17" spans="1:10" ht="36" customHeight="1">
      <c r="A17" s="298" t="s">
        <v>16</v>
      </c>
      <c r="B17" s="123" t="s">
        <v>31</v>
      </c>
      <c r="C17" s="138">
        <v>2017</v>
      </c>
      <c r="D17" s="157">
        <f>SUM(E17:G17)</f>
        <v>44.99</v>
      </c>
      <c r="E17" s="146">
        <v>0</v>
      </c>
      <c r="F17" s="157">
        <v>0</v>
      </c>
      <c r="G17" s="146">
        <v>44.99</v>
      </c>
      <c r="H17" s="134"/>
      <c r="I17" s="352" t="s">
        <v>184</v>
      </c>
      <c r="J17" s="364"/>
    </row>
    <row r="18" spans="1:10" ht="24.75" customHeight="1">
      <c r="A18" s="299"/>
      <c r="B18" s="118" t="s">
        <v>32</v>
      </c>
      <c r="C18" s="23">
        <v>2018</v>
      </c>
      <c r="D18" s="28">
        <f>SUM(E18:G18)</f>
        <v>20</v>
      </c>
      <c r="E18" s="28">
        <v>0</v>
      </c>
      <c r="F18" s="33">
        <v>0</v>
      </c>
      <c r="G18" s="28">
        <v>20</v>
      </c>
      <c r="H18" s="139"/>
      <c r="I18" s="352"/>
      <c r="J18" s="362"/>
    </row>
    <row r="19" spans="1:10" ht="29.25" customHeight="1">
      <c r="A19" s="299"/>
      <c r="B19" s="118" t="s">
        <v>33</v>
      </c>
      <c r="C19" s="364">
        <v>2019</v>
      </c>
      <c r="D19" s="381">
        <f>SUM(E19:G20)</f>
        <v>20</v>
      </c>
      <c r="E19" s="383">
        <v>0</v>
      </c>
      <c r="F19" s="385">
        <v>0</v>
      </c>
      <c r="G19" s="383">
        <v>20</v>
      </c>
      <c r="H19" s="387"/>
      <c r="I19" s="352"/>
      <c r="J19" s="362"/>
    </row>
    <row r="20" spans="1:10" ht="26.25" thickBot="1">
      <c r="A20" s="299"/>
      <c r="B20" s="119" t="s">
        <v>34</v>
      </c>
      <c r="C20" s="380"/>
      <c r="D20" s="382"/>
      <c r="E20" s="384"/>
      <c r="F20" s="386"/>
      <c r="G20" s="384"/>
      <c r="H20" s="388"/>
      <c r="I20" s="352"/>
      <c r="J20" s="362"/>
    </row>
    <row r="21" spans="1:10" ht="22.5" customHeight="1">
      <c r="A21" s="298" t="s">
        <v>18</v>
      </c>
      <c r="B21" s="376" t="s">
        <v>35</v>
      </c>
      <c r="C21" s="48">
        <v>2017</v>
      </c>
      <c r="D21" s="49">
        <f>E21+F21+G21</f>
        <v>7</v>
      </c>
      <c r="E21" s="48">
        <v>0</v>
      </c>
      <c r="F21" s="96">
        <v>0</v>
      </c>
      <c r="G21" s="50">
        <v>7</v>
      </c>
      <c r="H21" s="132"/>
      <c r="I21" s="378" t="s">
        <v>36</v>
      </c>
      <c r="J21" s="360" t="s">
        <v>37</v>
      </c>
    </row>
    <row r="22" spans="1:10" ht="15">
      <c r="A22" s="299"/>
      <c r="B22" s="357"/>
      <c r="C22" s="122">
        <v>2018</v>
      </c>
      <c r="D22" s="28">
        <f>SUM(E22:G22)</f>
        <v>7</v>
      </c>
      <c r="E22" s="122">
        <v>0</v>
      </c>
      <c r="F22" s="33">
        <v>0</v>
      </c>
      <c r="G22" s="28">
        <v>7</v>
      </c>
      <c r="H22" s="128"/>
      <c r="I22" s="379"/>
      <c r="J22" s="275"/>
    </row>
    <row r="23" spans="1:10" ht="27" customHeight="1" thickBot="1">
      <c r="A23" s="299"/>
      <c r="B23" s="377"/>
      <c r="C23" s="52">
        <v>2019</v>
      </c>
      <c r="D23" s="137">
        <v>7</v>
      </c>
      <c r="E23" s="52">
        <v>0</v>
      </c>
      <c r="F23" s="101">
        <v>0</v>
      </c>
      <c r="G23" s="32">
        <v>7</v>
      </c>
      <c r="H23" s="129"/>
      <c r="I23" s="379"/>
      <c r="J23" s="276"/>
    </row>
    <row r="24" spans="1:10" ht="21" customHeight="1">
      <c r="A24" s="369" t="s">
        <v>109</v>
      </c>
      <c r="B24" s="373" t="s">
        <v>67</v>
      </c>
      <c r="C24" s="48">
        <v>2017</v>
      </c>
      <c r="D24" s="49">
        <f>E24+F24+G24</f>
        <v>8</v>
      </c>
      <c r="E24" s="48">
        <v>0</v>
      </c>
      <c r="F24" s="96">
        <v>0</v>
      </c>
      <c r="G24" s="49">
        <v>8</v>
      </c>
      <c r="H24" s="134"/>
      <c r="I24" s="372" t="s">
        <v>38</v>
      </c>
      <c r="J24" s="284" t="s">
        <v>39</v>
      </c>
    </row>
    <row r="25" spans="1:10" ht="15">
      <c r="A25" s="370"/>
      <c r="B25" s="374"/>
      <c r="C25" s="122">
        <v>2018</v>
      </c>
      <c r="D25" s="28">
        <f>SUM(E25:G25)</f>
        <v>8</v>
      </c>
      <c r="E25" s="122">
        <v>0</v>
      </c>
      <c r="F25" s="33">
        <v>0</v>
      </c>
      <c r="G25" s="28">
        <v>8</v>
      </c>
      <c r="H25" s="135"/>
      <c r="I25" s="372"/>
      <c r="J25" s="284"/>
    </row>
    <row r="26" spans="1:10" ht="15.75" thickBot="1">
      <c r="A26" s="371"/>
      <c r="B26" s="375"/>
      <c r="C26" s="52">
        <v>2019</v>
      </c>
      <c r="D26" s="55">
        <v>8</v>
      </c>
      <c r="E26" s="52">
        <v>0</v>
      </c>
      <c r="F26" s="101">
        <v>0</v>
      </c>
      <c r="G26" s="55">
        <v>8</v>
      </c>
      <c r="H26" s="136"/>
      <c r="I26" s="372"/>
      <c r="J26" s="284"/>
    </row>
    <row r="27" spans="1:10" ht="39" customHeight="1" thickBot="1">
      <c r="A27" s="298" t="s">
        <v>110</v>
      </c>
      <c r="B27" s="295" t="s">
        <v>40</v>
      </c>
      <c r="C27" s="367">
        <v>2017</v>
      </c>
      <c r="D27" s="195">
        <f>G27</f>
        <v>230.5</v>
      </c>
      <c r="E27" s="48">
        <v>0</v>
      </c>
      <c r="F27" s="196">
        <v>0</v>
      </c>
      <c r="G27" s="146">
        <v>230.5</v>
      </c>
      <c r="H27" s="127"/>
      <c r="I27" s="206" t="s">
        <v>38</v>
      </c>
      <c r="J27" s="360" t="s">
        <v>41</v>
      </c>
    </row>
    <row r="28" spans="1:10" ht="18.75" customHeight="1" thickBot="1">
      <c r="A28" s="299"/>
      <c r="B28" s="296"/>
      <c r="C28" s="362"/>
      <c r="D28" s="195">
        <f>G28</f>
        <v>115.476</v>
      </c>
      <c r="E28" s="155">
        <v>0</v>
      </c>
      <c r="F28" s="100">
        <v>0</v>
      </c>
      <c r="G28" s="172">
        <v>115.476</v>
      </c>
      <c r="H28" s="22"/>
      <c r="I28" s="131" t="s">
        <v>60</v>
      </c>
      <c r="J28" s="275"/>
    </row>
    <row r="29" spans="1:10" ht="21.75" customHeight="1">
      <c r="A29" s="299"/>
      <c r="B29" s="296"/>
      <c r="C29" s="368"/>
      <c r="D29" s="241">
        <f>G29</f>
        <v>165.0305</v>
      </c>
      <c r="E29" s="179">
        <v>0</v>
      </c>
      <c r="F29" s="100">
        <v>0</v>
      </c>
      <c r="G29" s="172">
        <v>165.0305</v>
      </c>
      <c r="H29" s="22"/>
      <c r="I29" s="200" t="s">
        <v>61</v>
      </c>
      <c r="J29" s="275"/>
    </row>
    <row r="30" spans="1:10" ht="24.75" customHeight="1">
      <c r="A30" s="299"/>
      <c r="B30" s="296"/>
      <c r="C30" s="364">
        <v>2018</v>
      </c>
      <c r="D30" s="120">
        <f>G30</f>
        <v>800</v>
      </c>
      <c r="E30" s="180">
        <v>0</v>
      </c>
      <c r="F30" s="121">
        <v>0</v>
      </c>
      <c r="G30" s="215">
        <v>800</v>
      </c>
      <c r="H30" s="186"/>
      <c r="I30" s="207" t="s">
        <v>36</v>
      </c>
      <c r="J30" s="275"/>
    </row>
    <row r="31" spans="1:11" ht="18.75" customHeight="1">
      <c r="A31" s="299"/>
      <c r="B31" s="296"/>
      <c r="C31" s="365"/>
      <c r="D31" s="28">
        <f>SUM(E31:G31)</f>
        <v>0</v>
      </c>
      <c r="E31" s="122">
        <v>0</v>
      </c>
      <c r="F31" s="33">
        <v>0</v>
      </c>
      <c r="G31" s="120">
        <v>0</v>
      </c>
      <c r="H31" s="128"/>
      <c r="I31" s="124" t="s">
        <v>62</v>
      </c>
      <c r="J31" s="275"/>
      <c r="K31" t="s">
        <v>43</v>
      </c>
    </row>
    <row r="32" spans="1:10" ht="18.75" customHeight="1">
      <c r="A32" s="299"/>
      <c r="B32" s="296"/>
      <c r="C32" s="365"/>
      <c r="D32" s="33">
        <f>SUM(E32:G32)</f>
        <v>0</v>
      </c>
      <c r="E32" s="33">
        <v>0</v>
      </c>
      <c r="F32" s="97">
        <v>0</v>
      </c>
      <c r="G32" s="33">
        <v>0</v>
      </c>
      <c r="H32" s="130"/>
      <c r="I32" s="58" t="s">
        <v>61</v>
      </c>
      <c r="J32" s="275"/>
    </row>
    <row r="33" spans="1:10" ht="18.75" customHeight="1" thickBot="1">
      <c r="A33" s="299"/>
      <c r="B33" s="296"/>
      <c r="C33" s="366"/>
      <c r="D33" s="28">
        <f>SUM(E33:G33)</f>
        <v>0</v>
      </c>
      <c r="E33" s="122">
        <v>0</v>
      </c>
      <c r="F33" s="97">
        <v>0</v>
      </c>
      <c r="G33" s="28">
        <v>0</v>
      </c>
      <c r="H33" s="128"/>
      <c r="I33" s="131" t="s">
        <v>60</v>
      </c>
      <c r="J33" s="275"/>
    </row>
    <row r="34" spans="1:10" ht="15.75" thickBot="1">
      <c r="A34" s="359"/>
      <c r="B34" s="297"/>
      <c r="C34" s="52">
        <v>2019</v>
      </c>
      <c r="D34" s="55">
        <f>G34</f>
        <v>800</v>
      </c>
      <c r="E34" s="52">
        <v>0</v>
      </c>
      <c r="F34" s="101">
        <v>0</v>
      </c>
      <c r="G34" s="32">
        <f>G30</f>
        <v>800</v>
      </c>
      <c r="H34" s="133"/>
      <c r="I34" s="54" t="s">
        <v>36</v>
      </c>
      <c r="J34" s="354"/>
    </row>
    <row r="35" spans="1:11" ht="24.75" customHeight="1" thickBot="1">
      <c r="A35" s="355" t="s">
        <v>111</v>
      </c>
      <c r="B35" s="295" t="s">
        <v>72</v>
      </c>
      <c r="C35" s="367">
        <v>2017</v>
      </c>
      <c r="D35" s="49">
        <f>E35+F35+G35</f>
        <v>250</v>
      </c>
      <c r="E35" s="176">
        <v>0</v>
      </c>
      <c r="F35" s="96">
        <v>0</v>
      </c>
      <c r="G35" s="177">
        <v>250</v>
      </c>
      <c r="H35" s="127"/>
      <c r="I35" s="178" t="s">
        <v>70</v>
      </c>
      <c r="J35" s="361" t="s">
        <v>42</v>
      </c>
      <c r="K35" t="s">
        <v>43</v>
      </c>
    </row>
    <row r="36" spans="1:10" ht="24.75" customHeight="1" thickBot="1">
      <c r="A36" s="299"/>
      <c r="B36" s="296"/>
      <c r="C36" s="362"/>
      <c r="D36" s="49">
        <f>E36+F36+G36</f>
        <v>35</v>
      </c>
      <c r="E36" s="166">
        <v>0</v>
      </c>
      <c r="F36" s="159">
        <v>0</v>
      </c>
      <c r="G36" s="165">
        <v>35</v>
      </c>
      <c r="H36" s="160"/>
      <c r="I36" s="170" t="s">
        <v>183</v>
      </c>
      <c r="J36" s="362"/>
    </row>
    <row r="37" spans="1:10" ht="20.25" customHeight="1">
      <c r="A37" s="299"/>
      <c r="B37" s="296"/>
      <c r="C37" s="366"/>
      <c r="D37" s="49">
        <f>E37+F37+G37</f>
        <v>42</v>
      </c>
      <c r="E37" s="122">
        <v>0</v>
      </c>
      <c r="F37" s="33">
        <v>0</v>
      </c>
      <c r="G37" s="122">
        <v>42</v>
      </c>
      <c r="H37" s="128"/>
      <c r="I37" s="203" t="s">
        <v>189</v>
      </c>
      <c r="J37" s="362"/>
    </row>
    <row r="38" spans="1:10" ht="20.25" customHeight="1">
      <c r="A38" s="299"/>
      <c r="B38" s="296"/>
      <c r="C38" s="205"/>
      <c r="D38" s="34">
        <f>G38</f>
        <v>56.559</v>
      </c>
      <c r="E38" s="211">
        <v>0</v>
      </c>
      <c r="F38" s="33">
        <v>0</v>
      </c>
      <c r="G38" s="209">
        <v>56.559</v>
      </c>
      <c r="H38" s="128"/>
      <c r="I38" s="203" t="s">
        <v>179</v>
      </c>
      <c r="J38" s="362"/>
    </row>
    <row r="39" spans="1:10" ht="24.75" customHeight="1">
      <c r="A39" s="299"/>
      <c r="B39" s="296"/>
      <c r="C39" s="364">
        <v>2018</v>
      </c>
      <c r="D39" s="159">
        <f>SUM(E39:G39)</f>
        <v>250</v>
      </c>
      <c r="E39" s="121">
        <v>0</v>
      </c>
      <c r="F39" s="159">
        <v>0</v>
      </c>
      <c r="G39" s="33">
        <v>250</v>
      </c>
      <c r="H39" s="130"/>
      <c r="I39" s="124" t="s">
        <v>36</v>
      </c>
      <c r="J39" s="362"/>
    </row>
    <row r="40" spans="1:10" ht="19.5" customHeight="1" thickBot="1">
      <c r="A40" s="299"/>
      <c r="B40" s="296"/>
      <c r="C40" s="366"/>
      <c r="D40" s="33">
        <f>SUM(E40:G40)</f>
        <v>0</v>
      </c>
      <c r="E40" s="33">
        <v>0</v>
      </c>
      <c r="F40" s="33">
        <v>0</v>
      </c>
      <c r="G40" s="121">
        <v>0</v>
      </c>
      <c r="H40" s="130"/>
      <c r="I40" s="57" t="s">
        <v>62</v>
      </c>
      <c r="J40" s="362"/>
    </row>
    <row r="41" spans="1:10" ht="15.75" thickBot="1">
      <c r="A41" s="359"/>
      <c r="B41" s="297"/>
      <c r="C41" s="13">
        <v>2019</v>
      </c>
      <c r="D41" s="55">
        <v>250</v>
      </c>
      <c r="E41" s="13">
        <v>0</v>
      </c>
      <c r="F41" s="101">
        <v>0</v>
      </c>
      <c r="G41" s="55">
        <v>250</v>
      </c>
      <c r="H41" s="129" t="s">
        <v>43</v>
      </c>
      <c r="I41" s="54" t="s">
        <v>36</v>
      </c>
      <c r="J41" s="363"/>
    </row>
    <row r="42" spans="1:10" ht="15" customHeight="1">
      <c r="A42" s="355" t="s">
        <v>112</v>
      </c>
      <c r="B42" s="280" t="s">
        <v>44</v>
      </c>
      <c r="C42" s="48">
        <v>2017</v>
      </c>
      <c r="D42" s="49">
        <f>E42+F42+G42</f>
        <v>10</v>
      </c>
      <c r="E42" s="48">
        <v>0</v>
      </c>
      <c r="F42" s="96">
        <v>0</v>
      </c>
      <c r="G42" s="49">
        <v>10</v>
      </c>
      <c r="H42" s="127"/>
      <c r="I42" s="351" t="s">
        <v>36</v>
      </c>
      <c r="J42" s="283" t="s">
        <v>45</v>
      </c>
    </row>
    <row r="43" spans="1:10" ht="15">
      <c r="A43" s="299"/>
      <c r="B43" s="281"/>
      <c r="C43" s="122">
        <v>2018</v>
      </c>
      <c r="D43" s="28">
        <f>SUM(E43:G43)</f>
        <v>10</v>
      </c>
      <c r="E43" s="122">
        <v>0</v>
      </c>
      <c r="F43" s="33">
        <v>0</v>
      </c>
      <c r="G43" s="28">
        <v>10</v>
      </c>
      <c r="H43" s="128"/>
      <c r="I43" s="352"/>
      <c r="J43" s="275"/>
    </row>
    <row r="44" spans="1:10" ht="34.5" customHeight="1" thickBot="1">
      <c r="A44" s="359"/>
      <c r="B44" s="282"/>
      <c r="C44" s="52">
        <v>2019</v>
      </c>
      <c r="D44" s="55">
        <v>10</v>
      </c>
      <c r="E44" s="52">
        <v>0</v>
      </c>
      <c r="F44" s="101">
        <v>0</v>
      </c>
      <c r="G44" s="55">
        <v>10</v>
      </c>
      <c r="H44" s="129"/>
      <c r="I44" s="353"/>
      <c r="J44" s="354"/>
    </row>
    <row r="45" spans="1:10" ht="20.25" customHeight="1">
      <c r="A45" s="355" t="s">
        <v>113</v>
      </c>
      <c r="B45" s="280" t="s">
        <v>46</v>
      </c>
      <c r="C45" s="48">
        <v>2017</v>
      </c>
      <c r="D45" s="50">
        <f>SUM(E45:G45)</f>
        <v>5</v>
      </c>
      <c r="E45" s="48">
        <v>0</v>
      </c>
      <c r="F45" s="125">
        <v>0</v>
      </c>
      <c r="G45" s="29">
        <v>5</v>
      </c>
      <c r="H45" s="126"/>
      <c r="I45" s="356" t="s">
        <v>36</v>
      </c>
      <c r="J45" s="283" t="s">
        <v>47</v>
      </c>
    </row>
    <row r="46" spans="1:10" ht="15">
      <c r="A46" s="299"/>
      <c r="B46" s="281"/>
      <c r="C46" s="122">
        <v>2018</v>
      </c>
      <c r="D46" s="53">
        <f>SUM(E46:G46)</f>
        <v>5</v>
      </c>
      <c r="E46" s="122">
        <v>0</v>
      </c>
      <c r="F46" s="102">
        <v>0</v>
      </c>
      <c r="G46" s="212">
        <v>5</v>
      </c>
      <c r="H46" s="51"/>
      <c r="I46" s="357"/>
      <c r="J46" s="275"/>
    </row>
    <row r="47" spans="1:10" ht="15.75" thickBot="1">
      <c r="A47" s="299"/>
      <c r="B47" s="282"/>
      <c r="C47" s="52">
        <v>2019</v>
      </c>
      <c r="D47" s="32">
        <v>5</v>
      </c>
      <c r="E47" s="52">
        <v>0</v>
      </c>
      <c r="F47" s="94">
        <v>0</v>
      </c>
      <c r="G47" s="30">
        <v>5</v>
      </c>
      <c r="H47" s="18"/>
      <c r="I47" s="358"/>
      <c r="J47" s="354"/>
    </row>
    <row r="48" spans="1:10" ht="15.75" customHeight="1">
      <c r="A48" s="298" t="s">
        <v>114</v>
      </c>
      <c r="B48" s="280" t="s">
        <v>48</v>
      </c>
      <c r="C48" s="48">
        <v>2017</v>
      </c>
      <c r="D48" s="50">
        <f>SUM(E48:G48)</f>
        <v>5</v>
      </c>
      <c r="E48" s="48">
        <v>0</v>
      </c>
      <c r="F48" s="56">
        <v>0</v>
      </c>
      <c r="G48" s="49">
        <v>5</v>
      </c>
      <c r="H48" s="126"/>
      <c r="I48" s="291" t="s">
        <v>36</v>
      </c>
      <c r="J48" s="283" t="s">
        <v>49</v>
      </c>
    </row>
    <row r="49" spans="1:10" ht="15">
      <c r="A49" s="299"/>
      <c r="B49" s="281"/>
      <c r="C49" s="122">
        <v>2018</v>
      </c>
      <c r="D49" s="53">
        <f>SUM(E49:G49)</f>
        <v>5</v>
      </c>
      <c r="E49" s="122">
        <v>0</v>
      </c>
      <c r="F49" s="103">
        <v>0</v>
      </c>
      <c r="G49" s="28">
        <v>5</v>
      </c>
      <c r="H49" s="142"/>
      <c r="I49" s="278"/>
      <c r="J49" s="275"/>
    </row>
    <row r="50" spans="1:10" ht="15.75" thickBot="1">
      <c r="A50" s="299"/>
      <c r="B50" s="282"/>
      <c r="C50" s="52">
        <v>2019</v>
      </c>
      <c r="D50" s="32">
        <v>5</v>
      </c>
      <c r="E50" s="52">
        <v>0</v>
      </c>
      <c r="F50" s="143">
        <v>0</v>
      </c>
      <c r="G50" s="55">
        <v>5</v>
      </c>
      <c r="H50" s="18"/>
      <c r="I50" s="279"/>
      <c r="J50" s="276"/>
    </row>
    <row r="51" spans="1:10" ht="19.5" customHeight="1">
      <c r="A51" s="300" t="s">
        <v>115</v>
      </c>
      <c r="B51" s="287" t="s">
        <v>50</v>
      </c>
      <c r="C51" s="48">
        <v>2017</v>
      </c>
      <c r="D51" s="49">
        <f>E51+F51+G51</f>
        <v>80</v>
      </c>
      <c r="E51" s="48">
        <v>0</v>
      </c>
      <c r="F51" s="144">
        <v>0</v>
      </c>
      <c r="G51" s="49">
        <v>80</v>
      </c>
      <c r="H51" s="127"/>
      <c r="I51" s="290" t="s">
        <v>36</v>
      </c>
      <c r="J51" s="284" t="s">
        <v>51</v>
      </c>
    </row>
    <row r="52" spans="1:10" ht="15">
      <c r="A52" s="301"/>
      <c r="B52" s="288"/>
      <c r="C52" s="122">
        <v>2018</v>
      </c>
      <c r="D52" s="28">
        <f aca="true" t="shared" si="0" ref="D52:D60">SUM(E52:G52)</f>
        <v>80</v>
      </c>
      <c r="E52" s="122">
        <v>0</v>
      </c>
      <c r="F52" s="104">
        <v>0</v>
      </c>
      <c r="G52" s="28">
        <v>80</v>
      </c>
      <c r="H52" s="128" t="s">
        <v>43</v>
      </c>
      <c r="I52" s="290"/>
      <c r="J52" s="284"/>
    </row>
    <row r="53" spans="1:10" ht="15.75" thickBot="1">
      <c r="A53" s="302"/>
      <c r="B53" s="289"/>
      <c r="C53" s="52">
        <v>2019</v>
      </c>
      <c r="D53" s="55">
        <f t="shared" si="0"/>
        <v>80</v>
      </c>
      <c r="E53" s="52">
        <v>0</v>
      </c>
      <c r="F53" s="145">
        <v>0</v>
      </c>
      <c r="G53" s="55">
        <v>80</v>
      </c>
      <c r="H53" s="129"/>
      <c r="I53" s="290"/>
      <c r="J53" s="284"/>
    </row>
    <row r="54" spans="1:10" ht="24" customHeight="1">
      <c r="A54" s="292" t="s">
        <v>172</v>
      </c>
      <c r="B54" s="295" t="s">
        <v>174</v>
      </c>
      <c r="C54" s="48">
        <v>2017</v>
      </c>
      <c r="D54" s="146">
        <f t="shared" si="0"/>
        <v>500</v>
      </c>
      <c r="E54" s="146">
        <v>0</v>
      </c>
      <c r="F54" s="158">
        <v>0</v>
      </c>
      <c r="G54" s="146">
        <v>500</v>
      </c>
      <c r="H54" s="127"/>
      <c r="I54" s="168" t="s">
        <v>181</v>
      </c>
      <c r="J54" s="305" t="s">
        <v>176</v>
      </c>
    </row>
    <row r="55" spans="1:10" ht="15">
      <c r="A55" s="293"/>
      <c r="B55" s="296"/>
      <c r="C55" s="156">
        <v>2017</v>
      </c>
      <c r="D55" s="163">
        <f>G55</f>
        <v>374.024</v>
      </c>
      <c r="E55" s="163">
        <v>0</v>
      </c>
      <c r="F55" s="167">
        <v>0</v>
      </c>
      <c r="G55" s="163">
        <v>374.024</v>
      </c>
      <c r="H55" s="171"/>
      <c r="I55" s="154" t="s">
        <v>182</v>
      </c>
      <c r="J55" s="275"/>
    </row>
    <row r="56" spans="1:10" ht="15">
      <c r="A56" s="293"/>
      <c r="B56" s="296"/>
      <c r="C56" s="156">
        <v>2017</v>
      </c>
      <c r="D56" s="184">
        <f>G56</f>
        <v>234.9695</v>
      </c>
      <c r="E56" s="184">
        <v>0</v>
      </c>
      <c r="F56" s="185">
        <v>0</v>
      </c>
      <c r="G56" s="184">
        <v>234.9695</v>
      </c>
      <c r="H56" s="171"/>
      <c r="I56" s="154" t="s">
        <v>61</v>
      </c>
      <c r="J56" s="275"/>
    </row>
    <row r="57" spans="1:10" ht="15">
      <c r="A57" s="293"/>
      <c r="B57" s="296"/>
      <c r="C57" s="122">
        <v>2018</v>
      </c>
      <c r="D57" s="28">
        <f t="shared" si="0"/>
        <v>0</v>
      </c>
      <c r="E57" s="122">
        <v>0</v>
      </c>
      <c r="F57" s="104">
        <v>0</v>
      </c>
      <c r="G57" s="28">
        <v>0</v>
      </c>
      <c r="H57" s="128"/>
      <c r="I57" s="162"/>
      <c r="J57" s="389"/>
    </row>
    <row r="58" spans="1:10" ht="21" customHeight="1" thickBot="1">
      <c r="A58" s="294"/>
      <c r="B58" s="297"/>
      <c r="C58" s="52">
        <v>2019</v>
      </c>
      <c r="D58" s="55">
        <f t="shared" si="0"/>
        <v>0</v>
      </c>
      <c r="E58" s="52">
        <v>0</v>
      </c>
      <c r="F58" s="145">
        <v>0</v>
      </c>
      <c r="G58" s="55">
        <v>0</v>
      </c>
      <c r="H58" s="129"/>
      <c r="I58" s="169"/>
      <c r="J58" s="276"/>
    </row>
    <row r="59" spans="1:10" ht="15">
      <c r="A59" s="292" t="s">
        <v>173</v>
      </c>
      <c r="B59" s="295" t="s">
        <v>185</v>
      </c>
      <c r="C59" s="48">
        <v>2017</v>
      </c>
      <c r="D59" s="213">
        <f t="shared" si="0"/>
        <v>65.8528</v>
      </c>
      <c r="E59" s="49">
        <v>0</v>
      </c>
      <c r="F59" s="197">
        <v>0</v>
      </c>
      <c r="G59" s="213">
        <v>65.8528</v>
      </c>
      <c r="H59" s="127"/>
      <c r="I59" s="277" t="s">
        <v>62</v>
      </c>
      <c r="J59" s="305"/>
    </row>
    <row r="60" spans="1:10" ht="15">
      <c r="A60" s="293"/>
      <c r="B60" s="296"/>
      <c r="C60" s="122">
        <v>2018</v>
      </c>
      <c r="D60" s="28">
        <f t="shared" si="0"/>
        <v>60</v>
      </c>
      <c r="E60" s="122">
        <v>0</v>
      </c>
      <c r="F60" s="104">
        <v>0</v>
      </c>
      <c r="G60" s="28">
        <v>60</v>
      </c>
      <c r="H60" s="128"/>
      <c r="I60" s="278"/>
      <c r="J60" s="275"/>
    </row>
    <row r="61" spans="1:10" ht="15.75" thickBot="1">
      <c r="A61" s="294"/>
      <c r="B61" s="297"/>
      <c r="C61" s="52">
        <v>2019</v>
      </c>
      <c r="D61" s="55">
        <v>60</v>
      </c>
      <c r="E61" s="52">
        <v>0</v>
      </c>
      <c r="F61" s="145">
        <v>0</v>
      </c>
      <c r="G61" s="55">
        <v>60</v>
      </c>
      <c r="H61" s="129"/>
      <c r="I61" s="279"/>
      <c r="J61" s="276"/>
    </row>
    <row r="62" spans="1:10" ht="15">
      <c r="A62" s="292" t="s">
        <v>180</v>
      </c>
      <c r="B62" s="295" t="s">
        <v>196</v>
      </c>
      <c r="C62" s="48">
        <v>2017</v>
      </c>
      <c r="D62" s="49">
        <f>SUM(E62:G62)</f>
        <v>100</v>
      </c>
      <c r="E62" s="48">
        <v>0</v>
      </c>
      <c r="F62" s="144">
        <v>0</v>
      </c>
      <c r="G62" s="49">
        <v>100</v>
      </c>
      <c r="H62" s="127"/>
      <c r="I62" s="161" t="s">
        <v>183</v>
      </c>
      <c r="J62" s="305"/>
    </row>
    <row r="63" spans="1:10" ht="15">
      <c r="A63" s="293"/>
      <c r="B63" s="296"/>
      <c r="C63" s="244">
        <v>2017</v>
      </c>
      <c r="D63" s="247">
        <f>G63</f>
        <v>35</v>
      </c>
      <c r="E63" s="244"/>
      <c r="F63" s="249"/>
      <c r="G63" s="247">
        <v>35</v>
      </c>
      <c r="H63" s="160"/>
      <c r="I63" s="243" t="s">
        <v>62</v>
      </c>
      <c r="J63" s="275"/>
    </row>
    <row r="64" spans="1:10" ht="15">
      <c r="A64" s="293"/>
      <c r="B64" s="296"/>
      <c r="C64" s="153">
        <v>2018</v>
      </c>
      <c r="D64" s="28">
        <f>SUM(E64:G64)</f>
        <v>0</v>
      </c>
      <c r="E64" s="153">
        <v>0</v>
      </c>
      <c r="F64" s="104">
        <v>0</v>
      </c>
      <c r="G64" s="28">
        <v>0</v>
      </c>
      <c r="H64" s="128"/>
      <c r="I64" s="243"/>
      <c r="J64" s="275"/>
    </row>
    <row r="65" spans="1:10" ht="15">
      <c r="A65" s="293"/>
      <c r="B65" s="296"/>
      <c r="C65" s="220">
        <v>2019</v>
      </c>
      <c r="D65" s="223">
        <f>G65</f>
        <v>0</v>
      </c>
      <c r="E65" s="220">
        <v>0</v>
      </c>
      <c r="F65" s="232">
        <v>0</v>
      </c>
      <c r="G65" s="223">
        <v>0</v>
      </c>
      <c r="H65" s="233"/>
      <c r="I65" s="162"/>
      <c r="J65" s="275"/>
    </row>
    <row r="66" spans="1:10" ht="15">
      <c r="A66" s="425"/>
      <c r="B66" s="422" t="s">
        <v>194</v>
      </c>
      <c r="C66" s="25">
        <v>2017</v>
      </c>
      <c r="D66" s="240">
        <f>D14+D17+D21+D24+D27+D28+D29+D35+D36+D37+D42+D45+D48+D51+D54+D55+D56+D59+D62+D38+D63</f>
        <v>2414.4018000000005</v>
      </c>
      <c r="E66" s="240">
        <f>E14+E17+E21+E24+E27+E28+E29+E35+E36+E37+E42+E45+E48+E51+E54+E55+E56+E59+E62+E38</f>
        <v>0</v>
      </c>
      <c r="F66" s="240">
        <f>F14+F17+F21+F24+F27+F28+F29+F35+F36+F37+F42+F45+F48+F51+F54+F55+F56+F59+F62+F38</f>
        <v>0</v>
      </c>
      <c r="G66" s="240">
        <f>G14+G17+G21+G24+G27+G28+G29+G35+G36+G37+G42+G45+G48+G51+G54+G55+G56+G59+G62+G38+G63</f>
        <v>2414.4018000000005</v>
      </c>
      <c r="H66" s="234"/>
      <c r="I66" s="227"/>
      <c r="J66" s="225"/>
    </row>
    <row r="67" spans="1:10" ht="15">
      <c r="A67" s="426"/>
      <c r="B67" s="423"/>
      <c r="C67" s="25">
        <v>2018</v>
      </c>
      <c r="D67" s="240">
        <f>D15+D18+D22+D25+D30+D39+D43+D46+D49+D52+D57+D60+D64</f>
        <v>1295</v>
      </c>
      <c r="E67" s="240">
        <f>E15+E18+E22+E25+E30+E39+E43+E46+E49+E52+E57+E60+E64</f>
        <v>0</v>
      </c>
      <c r="F67" s="240">
        <f>F15+F18+F22+F25+F30+F39+F43+F46+F49+F52+F57+F60+F64</f>
        <v>0</v>
      </c>
      <c r="G67" s="240">
        <f>G15+G18+G22+G25+G30+G39+G43+G46+G49+G52+G57+G60+G64</f>
        <v>1295</v>
      </c>
      <c r="H67" s="234"/>
      <c r="I67" s="227"/>
      <c r="J67" s="225"/>
    </row>
    <row r="68" spans="1:10" ht="15">
      <c r="A68" s="427"/>
      <c r="B68" s="424"/>
      <c r="C68" s="25">
        <v>2019</v>
      </c>
      <c r="D68" s="240">
        <f>D16+D19+D23+D26+D34+D41+D44+D47+D50+D53+D58+D61+D65</f>
        <v>1295</v>
      </c>
      <c r="E68" s="240">
        <f>E16+E19+E23+E26+E34+E41+E44+E47+E50+E53+E58+E61+E65</f>
        <v>0</v>
      </c>
      <c r="F68" s="240">
        <f>F16+F19+F23+F26+F34+F41+F44+F47+F50+F53+F58+F61+F65</f>
        <v>0</v>
      </c>
      <c r="G68" s="240">
        <f>G16+G19+G23+G26+G34+G41+G44+G47+G50+G53+G58+G61+G65</f>
        <v>1295</v>
      </c>
      <c r="H68" s="234"/>
      <c r="I68" s="227"/>
      <c r="J68" s="225"/>
    </row>
    <row r="69" spans="1:10" ht="15.75" thickBot="1">
      <c r="A69" s="309" t="s">
        <v>103</v>
      </c>
      <c r="B69" s="310"/>
      <c r="C69" s="310"/>
      <c r="D69" s="310"/>
      <c r="E69" s="310"/>
      <c r="F69" s="310"/>
      <c r="G69" s="310"/>
      <c r="H69" s="310"/>
      <c r="I69" s="310"/>
      <c r="J69" s="311"/>
    </row>
    <row r="70" spans="1:10" ht="15" customHeight="1" thickBot="1">
      <c r="A70" s="68" t="s">
        <v>162</v>
      </c>
      <c r="B70" s="280" t="s">
        <v>157</v>
      </c>
      <c r="C70" s="285"/>
      <c r="D70" s="285"/>
      <c r="E70" s="285"/>
      <c r="F70" s="285"/>
      <c r="G70" s="285"/>
      <c r="H70" s="285"/>
      <c r="I70" s="285"/>
      <c r="J70" s="286"/>
    </row>
    <row r="71" spans="1:10" ht="15" customHeight="1" thickBot="1">
      <c r="A71" s="68" t="s">
        <v>159</v>
      </c>
      <c r="B71" s="415" t="s">
        <v>158</v>
      </c>
      <c r="C71" s="416"/>
      <c r="D71" s="416"/>
      <c r="E71" s="416"/>
      <c r="F71" s="416"/>
      <c r="G71" s="416"/>
      <c r="H71" s="416"/>
      <c r="I71" s="416"/>
      <c r="J71" s="417"/>
    </row>
    <row r="72" spans="1:10" ht="15.75" thickBot="1">
      <c r="A72" s="19"/>
      <c r="B72" s="17" t="s">
        <v>53</v>
      </c>
      <c r="C72" s="14"/>
      <c r="D72" s="27"/>
      <c r="E72" s="14"/>
      <c r="F72" s="95"/>
      <c r="G72" s="18"/>
      <c r="H72" s="18"/>
      <c r="I72" s="57" t="s">
        <v>54</v>
      </c>
      <c r="J72" s="275" t="s">
        <v>55</v>
      </c>
    </row>
    <row r="73" spans="1:10" ht="17.25" customHeight="1">
      <c r="A73" s="429" t="s">
        <v>65</v>
      </c>
      <c r="B73" s="280" t="s">
        <v>195</v>
      </c>
      <c r="C73" s="48">
        <v>2017</v>
      </c>
      <c r="D73" s="146">
        <f>E73+F73+G73</f>
        <v>787.715</v>
      </c>
      <c r="E73" s="146">
        <v>0</v>
      </c>
      <c r="F73" s="146">
        <v>0</v>
      </c>
      <c r="G73" s="146">
        <v>787.715</v>
      </c>
      <c r="H73" s="126"/>
      <c r="I73" s="242" t="s">
        <v>54</v>
      </c>
      <c r="J73" s="275"/>
    </row>
    <row r="74" spans="1:10" ht="17.25" customHeight="1">
      <c r="A74" s="314"/>
      <c r="B74" s="281"/>
      <c r="C74" s="244">
        <v>2017</v>
      </c>
      <c r="D74" s="163">
        <f>G74</f>
        <v>33.923</v>
      </c>
      <c r="E74" s="245"/>
      <c r="F74" s="246"/>
      <c r="G74" s="163">
        <v>33.923</v>
      </c>
      <c r="H74" s="192"/>
      <c r="I74" s="243" t="s">
        <v>61</v>
      </c>
      <c r="J74" s="275"/>
    </row>
    <row r="75" spans="1:10" ht="15">
      <c r="A75" s="314"/>
      <c r="B75" s="281"/>
      <c r="C75" s="122">
        <v>2018</v>
      </c>
      <c r="D75" s="33">
        <f>SUM(E75:G75)</f>
        <v>150</v>
      </c>
      <c r="E75" s="121">
        <v>0</v>
      </c>
      <c r="F75" s="97">
        <v>0</v>
      </c>
      <c r="G75" s="33">
        <v>150</v>
      </c>
      <c r="H75" s="128"/>
      <c r="I75" s="243"/>
      <c r="J75" s="275"/>
    </row>
    <row r="76" spans="1:10" ht="23.25" customHeight="1" thickBot="1">
      <c r="A76" s="430"/>
      <c r="B76" s="282"/>
      <c r="C76" s="52">
        <v>2019</v>
      </c>
      <c r="D76" s="101">
        <f>SUM(E76:G76)</f>
        <v>150</v>
      </c>
      <c r="E76" s="101">
        <v>0</v>
      </c>
      <c r="F76" s="101">
        <v>0</v>
      </c>
      <c r="G76" s="101">
        <v>150</v>
      </c>
      <c r="H76" s="18"/>
      <c r="I76" s="162"/>
      <c r="J76" s="275"/>
    </row>
    <row r="77" spans="1:10" ht="20.25" customHeight="1">
      <c r="A77" s="313" t="s">
        <v>66</v>
      </c>
      <c r="B77" s="280" t="s">
        <v>190</v>
      </c>
      <c r="C77" s="48">
        <v>2017</v>
      </c>
      <c r="D77" s="213">
        <f>E77+F77+G77</f>
        <v>1349.864</v>
      </c>
      <c r="E77" s="213">
        <v>0</v>
      </c>
      <c r="F77" s="248">
        <v>0</v>
      </c>
      <c r="G77" s="213">
        <v>1349.864</v>
      </c>
      <c r="H77" s="126"/>
      <c r="I77" s="161" t="s">
        <v>56</v>
      </c>
      <c r="J77" s="275"/>
    </row>
    <row r="78" spans="1:10" ht="6.75" customHeight="1" hidden="1">
      <c r="A78" s="314"/>
      <c r="B78" s="281"/>
      <c r="C78" s="183"/>
      <c r="D78" s="182"/>
      <c r="E78" s="159"/>
      <c r="F78" s="191"/>
      <c r="G78" s="159"/>
      <c r="H78" s="192"/>
      <c r="I78" s="161"/>
      <c r="J78" s="275"/>
    </row>
    <row r="79" spans="1:10" ht="15">
      <c r="A79" s="314"/>
      <c r="B79" s="281"/>
      <c r="C79" s="122">
        <v>2018</v>
      </c>
      <c r="D79" s="120">
        <v>350</v>
      </c>
      <c r="E79" s="28">
        <v>0</v>
      </c>
      <c r="F79" s="121">
        <v>0</v>
      </c>
      <c r="G79" s="28">
        <v>350</v>
      </c>
      <c r="H79" s="128"/>
      <c r="I79" s="181"/>
      <c r="J79" s="275"/>
    </row>
    <row r="80" spans="1:10" ht="30.75" customHeight="1" thickBot="1">
      <c r="A80" s="315"/>
      <c r="B80" s="282"/>
      <c r="C80" s="52">
        <v>2019</v>
      </c>
      <c r="D80" s="55">
        <f>SUM(E80:G80)</f>
        <v>350</v>
      </c>
      <c r="E80" s="55">
        <v>0</v>
      </c>
      <c r="F80" s="101">
        <v>0</v>
      </c>
      <c r="G80" s="55">
        <v>350</v>
      </c>
      <c r="H80" s="18"/>
      <c r="I80" s="162"/>
      <c r="J80" s="276"/>
    </row>
    <row r="81" spans="1:10" ht="15" customHeight="1">
      <c r="A81" s="313" t="s">
        <v>116</v>
      </c>
      <c r="B81" s="280" t="s">
        <v>192</v>
      </c>
      <c r="C81" s="48">
        <v>2017</v>
      </c>
      <c r="D81" s="49">
        <f>G81</f>
        <v>85</v>
      </c>
      <c r="E81" s="49">
        <v>0</v>
      </c>
      <c r="F81" s="96">
        <v>0</v>
      </c>
      <c r="G81" s="49">
        <v>85</v>
      </c>
      <c r="H81" s="126"/>
      <c r="I81" s="277" t="s">
        <v>54</v>
      </c>
      <c r="J81" s="322"/>
    </row>
    <row r="82" spans="1:10" ht="15">
      <c r="A82" s="314"/>
      <c r="B82" s="281"/>
      <c r="C82" s="122">
        <v>2018</v>
      </c>
      <c r="D82" s="120">
        <f>E82+F82+G82</f>
        <v>0</v>
      </c>
      <c r="E82" s="28">
        <v>0</v>
      </c>
      <c r="F82" s="121">
        <v>0</v>
      </c>
      <c r="G82" s="28">
        <v>0</v>
      </c>
      <c r="H82" s="128"/>
      <c r="I82" s="278"/>
      <c r="J82" s="323"/>
    </row>
    <row r="83" spans="1:10" ht="38.25" customHeight="1" thickBot="1">
      <c r="A83" s="314"/>
      <c r="B83" s="282"/>
      <c r="C83" s="52">
        <v>2019</v>
      </c>
      <c r="D83" s="55">
        <f>SUM(E83:G83)</f>
        <v>0</v>
      </c>
      <c r="E83" s="55">
        <v>0</v>
      </c>
      <c r="F83" s="101">
        <v>0</v>
      </c>
      <c r="G83" s="55">
        <v>0</v>
      </c>
      <c r="H83" s="18"/>
      <c r="I83" s="279"/>
      <c r="J83" s="324"/>
    </row>
    <row r="84" spans="1:10" ht="15" customHeight="1" thickBot="1">
      <c r="A84" s="328" t="s">
        <v>117</v>
      </c>
      <c r="B84" s="331" t="s">
        <v>191</v>
      </c>
      <c r="C84" s="48">
        <v>2017</v>
      </c>
      <c r="D84" s="238">
        <f>G84+F84+E84</f>
        <v>338.66955</v>
      </c>
      <c r="E84" s="48">
        <v>0</v>
      </c>
      <c r="F84" s="96">
        <v>0</v>
      </c>
      <c r="G84" s="48">
        <v>338.66955</v>
      </c>
      <c r="H84" s="173"/>
      <c r="I84" s="154" t="s">
        <v>54</v>
      </c>
      <c r="J84" s="305"/>
    </row>
    <row r="85" spans="1:10" ht="15" customHeight="1" thickBot="1">
      <c r="A85" s="329"/>
      <c r="B85" s="332"/>
      <c r="C85" s="210">
        <v>2017</v>
      </c>
      <c r="D85" s="96">
        <f>G85+F85+E85</f>
        <v>227.89</v>
      </c>
      <c r="E85" s="159">
        <v>0</v>
      </c>
      <c r="F85" s="159">
        <v>0</v>
      </c>
      <c r="G85" s="159">
        <v>227.89</v>
      </c>
      <c r="H85" s="171"/>
      <c r="I85" s="204" t="s">
        <v>189</v>
      </c>
      <c r="J85" s="275"/>
    </row>
    <row r="86" spans="1:10" ht="15" customHeight="1" thickBot="1">
      <c r="A86" s="329"/>
      <c r="B86" s="332"/>
      <c r="C86" s="122">
        <v>2018</v>
      </c>
      <c r="D86" s="49">
        <f>G86+F86+E86</f>
        <v>100</v>
      </c>
      <c r="E86" s="155">
        <v>0</v>
      </c>
      <c r="F86" s="33">
        <v>0</v>
      </c>
      <c r="G86" s="28">
        <v>100</v>
      </c>
      <c r="H86" s="174"/>
      <c r="I86" s="154"/>
      <c r="J86" s="275"/>
    </row>
    <row r="87" spans="1:10" ht="17.25" customHeight="1" thickBot="1">
      <c r="A87" s="330"/>
      <c r="B87" s="333"/>
      <c r="C87" s="52">
        <v>2019</v>
      </c>
      <c r="D87" s="49">
        <f>G87+F87+E87</f>
        <v>100</v>
      </c>
      <c r="E87" s="52">
        <v>0</v>
      </c>
      <c r="F87" s="101">
        <v>0</v>
      </c>
      <c r="G87" s="55">
        <v>100</v>
      </c>
      <c r="H87" s="175"/>
      <c r="I87" s="154"/>
      <c r="J87" s="276"/>
    </row>
    <row r="88" spans="1:10" ht="26.25" customHeight="1" thickBot="1">
      <c r="A88" s="201" t="s">
        <v>118</v>
      </c>
      <c r="B88" s="390" t="s">
        <v>193</v>
      </c>
      <c r="C88" s="48">
        <v>2017</v>
      </c>
      <c r="D88" s="96">
        <f>E88+F88+G88</f>
        <v>464</v>
      </c>
      <c r="E88" s="48">
        <v>0</v>
      </c>
      <c r="F88" s="96">
        <v>0</v>
      </c>
      <c r="G88" s="49">
        <v>464</v>
      </c>
      <c r="H88" s="127"/>
      <c r="I88" s="208" t="s">
        <v>62</v>
      </c>
      <c r="J88" s="202"/>
    </row>
    <row r="89" spans="1:10" ht="21" customHeight="1" thickBot="1">
      <c r="A89" s="201"/>
      <c r="B89" s="390"/>
      <c r="C89" s="210">
        <v>2018</v>
      </c>
      <c r="D89" s="96">
        <f>E89+F89+G89</f>
        <v>400</v>
      </c>
      <c r="E89" s="210"/>
      <c r="F89" s="159"/>
      <c r="G89" s="247">
        <v>400</v>
      </c>
      <c r="H89" s="160"/>
      <c r="I89" s="208"/>
      <c r="J89" s="202"/>
    </row>
    <row r="90" spans="1:10" ht="45.75" customHeight="1" thickBot="1">
      <c r="A90" s="201"/>
      <c r="B90" s="391"/>
      <c r="C90" s="210">
        <v>2019</v>
      </c>
      <c r="D90" s="96">
        <f>E90+F90+G90</f>
        <v>400</v>
      </c>
      <c r="E90" s="210"/>
      <c r="F90" s="159"/>
      <c r="G90" s="247">
        <v>400</v>
      </c>
      <c r="H90" s="160"/>
      <c r="I90" s="208"/>
      <c r="J90" s="202"/>
    </row>
    <row r="91" spans="1:10" ht="15">
      <c r="A91" s="428" t="s">
        <v>118</v>
      </c>
      <c r="B91" s="295" t="s">
        <v>127</v>
      </c>
      <c r="C91" s="209">
        <v>2017</v>
      </c>
      <c r="D91" s="28">
        <f>SUM(E91:G91)</f>
        <v>0</v>
      </c>
      <c r="E91" s="28">
        <v>0</v>
      </c>
      <c r="F91" s="33">
        <v>0</v>
      </c>
      <c r="G91" s="28">
        <v>0</v>
      </c>
      <c r="H91" s="128"/>
      <c r="I91" s="277" t="s">
        <v>126</v>
      </c>
      <c r="J91" s="305"/>
    </row>
    <row r="92" spans="1:10" ht="15.75" thickBot="1">
      <c r="A92" s="428"/>
      <c r="B92" s="296"/>
      <c r="C92" s="52">
        <v>2018</v>
      </c>
      <c r="D92" s="55">
        <f>SUM(E92:G92)</f>
        <v>500</v>
      </c>
      <c r="E92" s="55">
        <v>0</v>
      </c>
      <c r="F92" s="101">
        <v>0</v>
      </c>
      <c r="G92" s="216">
        <v>500</v>
      </c>
      <c r="H92" s="129"/>
      <c r="I92" s="278"/>
      <c r="J92" s="275"/>
    </row>
    <row r="93" spans="1:10" ht="15.75" thickBot="1">
      <c r="A93" s="428"/>
      <c r="B93" s="297"/>
      <c r="C93" s="52">
        <v>2019</v>
      </c>
      <c r="D93" s="55">
        <f>SUM(E93:G93)</f>
        <v>500</v>
      </c>
      <c r="E93" s="55">
        <v>0</v>
      </c>
      <c r="F93" s="101">
        <v>0</v>
      </c>
      <c r="G93" s="55">
        <v>500</v>
      </c>
      <c r="H93" s="129"/>
      <c r="I93" s="279"/>
      <c r="J93" s="276"/>
    </row>
    <row r="94" spans="1:10" ht="15">
      <c r="A94" s="425"/>
      <c r="B94" s="422" t="s">
        <v>194</v>
      </c>
      <c r="C94" s="25">
        <v>2017</v>
      </c>
      <c r="D94" s="239">
        <f>E94+F94+G94</f>
        <v>3287.0615500000004</v>
      </c>
      <c r="E94" s="239">
        <f>E41+E44+E48+E51+E54+E55+E56+E62+E64+E65+E70+E73+E77+E80+E83+E84+E85+E88+E91+E66</f>
        <v>0</v>
      </c>
      <c r="F94" s="239">
        <f>F41+F44+F48+F51+F54+F55+F56+F62+F64+F65+F70+F73+F77+F80+F83+F84+F85+F88+F91+F66</f>
        <v>0</v>
      </c>
      <c r="G94" s="239">
        <f>G73+G77+G81+G84+G85+G88+G91+G74</f>
        <v>3287.0615500000004</v>
      </c>
      <c r="H94" s="234"/>
      <c r="I94" s="227"/>
      <c r="J94" s="225"/>
    </row>
    <row r="95" spans="1:10" ht="15">
      <c r="A95" s="426"/>
      <c r="B95" s="423"/>
      <c r="C95" s="25">
        <v>2018</v>
      </c>
      <c r="D95" s="239">
        <f>E95+F95+G95</f>
        <v>1500</v>
      </c>
      <c r="E95" s="239">
        <f>E42+E45+E49+E52+E57+E67+E71+E75+E78+E81+E86+E89+E92</f>
        <v>0</v>
      </c>
      <c r="F95" s="239">
        <f>F42+F45+F49+F52+F57+F67+F71+F75+F78+F81+F86+F89+F92</f>
        <v>0</v>
      </c>
      <c r="G95" s="239">
        <f>G75+G79+G82+G86+G89+G92</f>
        <v>1500</v>
      </c>
      <c r="H95" s="234"/>
      <c r="I95" s="227"/>
      <c r="J95" s="225"/>
    </row>
    <row r="96" spans="1:10" ht="15">
      <c r="A96" s="427"/>
      <c r="B96" s="424"/>
      <c r="C96" s="25">
        <v>2019</v>
      </c>
      <c r="D96" s="239">
        <f>E96+F96+G96</f>
        <v>1500</v>
      </c>
      <c r="E96" s="239">
        <f>E43+E46+E50+E53+E61+E69+E72+E76+E79+E82+E87+E90+E93</f>
        <v>0</v>
      </c>
      <c r="F96" s="239">
        <f>F43+F46+F50+F53+F61+F69+F72+F76+F79+F82+F87+F90+F93</f>
        <v>0</v>
      </c>
      <c r="G96" s="239">
        <f>G76+G80+G83+G87+G90+G93</f>
        <v>1500</v>
      </c>
      <c r="H96" s="234"/>
      <c r="I96" s="227"/>
      <c r="J96" s="225"/>
    </row>
    <row r="97" spans="1:10" ht="15">
      <c r="A97" s="235"/>
      <c r="B97" s="236"/>
      <c r="C97" s="226"/>
      <c r="D97" s="222"/>
      <c r="E97" s="222"/>
      <c r="F97" s="224"/>
      <c r="G97" s="222"/>
      <c r="H97" s="237"/>
      <c r="I97" s="221"/>
      <c r="J97" s="231"/>
    </row>
    <row r="98" spans="1:10" ht="15">
      <c r="A98" s="325" t="s">
        <v>104</v>
      </c>
      <c r="B98" s="326"/>
      <c r="C98" s="326"/>
      <c r="D98" s="326"/>
      <c r="E98" s="326"/>
      <c r="F98" s="326"/>
      <c r="G98" s="326"/>
      <c r="H98" s="326"/>
      <c r="I98" s="326"/>
      <c r="J98" s="327"/>
    </row>
    <row r="99" spans="1:11" ht="15">
      <c r="A99" s="116" t="s">
        <v>162</v>
      </c>
      <c r="B99" s="350" t="s">
        <v>160</v>
      </c>
      <c r="C99" s="350"/>
      <c r="D99" s="350"/>
      <c r="E99" s="350"/>
      <c r="F99" s="350"/>
      <c r="G99" s="350"/>
      <c r="H99" s="350"/>
      <c r="I99" s="350"/>
      <c r="J99" s="350"/>
      <c r="K99" t="s">
        <v>43</v>
      </c>
    </row>
    <row r="100" spans="1:10" ht="25.5" customHeight="1" thickBot="1">
      <c r="A100" s="112" t="s">
        <v>159</v>
      </c>
      <c r="B100" s="349" t="s">
        <v>161</v>
      </c>
      <c r="C100" s="349"/>
      <c r="D100" s="349"/>
      <c r="E100" s="349"/>
      <c r="F100" s="349"/>
      <c r="G100" s="349"/>
      <c r="H100" s="349"/>
      <c r="I100" s="350"/>
      <c r="J100" s="350"/>
    </row>
    <row r="101" spans="1:10" ht="18.75" customHeight="1">
      <c r="A101" s="334" t="s">
        <v>68</v>
      </c>
      <c r="B101" s="295" t="s">
        <v>59</v>
      </c>
      <c r="C101" s="48">
        <v>2017</v>
      </c>
      <c r="D101" s="238">
        <f>G101</f>
        <v>6500.049749999999</v>
      </c>
      <c r="E101" s="48"/>
      <c r="F101" s="96"/>
      <c r="G101" s="48">
        <f>6536.186-12.9603-9.57098-13.60497</f>
        <v>6500.049749999999</v>
      </c>
      <c r="H101" s="127"/>
      <c r="I101" s="412" t="s">
        <v>156</v>
      </c>
      <c r="J101" s="21"/>
    </row>
    <row r="102" spans="1:10" ht="15">
      <c r="A102" s="334"/>
      <c r="B102" s="296"/>
      <c r="C102" s="122">
        <v>2018</v>
      </c>
      <c r="D102" s="34">
        <f>E102+F102+G102</f>
        <v>6819.307</v>
      </c>
      <c r="E102" s="122"/>
      <c r="F102" s="33"/>
      <c r="G102" s="122">
        <v>6819.307</v>
      </c>
      <c r="H102" s="128"/>
      <c r="I102" s="413"/>
      <c r="J102" s="21"/>
    </row>
    <row r="103" spans="1:10" ht="15.75" thickBot="1">
      <c r="A103" s="334"/>
      <c r="B103" s="297"/>
      <c r="C103" s="52">
        <v>2019</v>
      </c>
      <c r="D103" s="147">
        <f>E103+F103+G103</f>
        <v>6819.307</v>
      </c>
      <c r="E103" s="52"/>
      <c r="F103" s="101">
        <v>0</v>
      </c>
      <c r="G103" s="52">
        <f>G102</f>
        <v>6819.307</v>
      </c>
      <c r="H103" s="129"/>
      <c r="I103" s="414"/>
      <c r="J103" s="21"/>
    </row>
    <row r="104" spans="1:10" ht="15">
      <c r="A104" s="425"/>
      <c r="B104" s="422" t="s">
        <v>194</v>
      </c>
      <c r="C104" s="25">
        <v>2017</v>
      </c>
      <c r="D104" s="37">
        <f>E104+F104+G104</f>
        <v>6500.049749999999</v>
      </c>
      <c r="E104" s="37">
        <f>E51+E54+E58+E61+E65+E66+E67+E73+E75+E76+E81+E84+E87+E90+E93+E94+E95+E98+E101+E77</f>
        <v>0</v>
      </c>
      <c r="F104" s="37">
        <f>F51+F54+F58+F61+F65+F66+F67+F73+F75+F76+F81+F84+F87+F90+F93+F94+F95+F98+F101+F77</f>
        <v>0</v>
      </c>
      <c r="G104" s="37">
        <f>G101</f>
        <v>6500.049749999999</v>
      </c>
      <c r="H104" s="234"/>
      <c r="I104" s="227"/>
      <c r="J104" s="225"/>
    </row>
    <row r="105" spans="1:10" ht="15">
      <c r="A105" s="426"/>
      <c r="B105" s="423"/>
      <c r="C105" s="25">
        <v>2018</v>
      </c>
      <c r="D105" s="37">
        <f>E105+F105+G105</f>
        <v>6819.307</v>
      </c>
      <c r="E105" s="37">
        <f>E52+E55+E59+E62+E68+E78+E82+E85+E88+E91+E96+E99+E102</f>
        <v>0</v>
      </c>
      <c r="F105" s="37">
        <f>F52+F55+F59+F62+F68+F78+F82+F85+F88+F91+F96+F99+F102</f>
        <v>0</v>
      </c>
      <c r="G105" s="37">
        <f>G102</f>
        <v>6819.307</v>
      </c>
      <c r="H105" s="234"/>
      <c r="I105" s="227"/>
      <c r="J105" s="225"/>
    </row>
    <row r="106" spans="1:10" ht="15">
      <c r="A106" s="427"/>
      <c r="B106" s="424"/>
      <c r="C106" s="25">
        <v>2019</v>
      </c>
      <c r="D106" s="37">
        <f>E106+F106+G106</f>
        <v>6819.307</v>
      </c>
      <c r="E106" s="37">
        <f>E53+E56+E60+E64+E72+E80+E83+E86+E89+E92+E97+E100+E103</f>
        <v>0</v>
      </c>
      <c r="F106" s="37">
        <f>F53+F56+F60+F64+F72+F80+F83+F86+F89+F92+F97+F100+F103</f>
        <v>0</v>
      </c>
      <c r="G106" s="37">
        <f>G103</f>
        <v>6819.307</v>
      </c>
      <c r="H106" s="234"/>
      <c r="I106" s="227"/>
      <c r="J106" s="225"/>
    </row>
    <row r="107" spans="1:10" ht="13.5" customHeight="1">
      <c r="A107" s="338" t="s">
        <v>105</v>
      </c>
      <c r="B107" s="339"/>
      <c r="C107" s="339"/>
      <c r="D107" s="339"/>
      <c r="E107" s="339"/>
      <c r="F107" s="339"/>
      <c r="G107" s="339"/>
      <c r="H107" s="339"/>
      <c r="I107" s="340"/>
      <c r="J107" s="341"/>
    </row>
    <row r="108" spans="1:10" ht="15" customHeight="1">
      <c r="A108" s="83" t="s">
        <v>162</v>
      </c>
      <c r="B108" s="350" t="s">
        <v>163</v>
      </c>
      <c r="C108" s="350"/>
      <c r="D108" s="350"/>
      <c r="E108" s="350"/>
      <c r="F108" s="350"/>
      <c r="G108" s="350"/>
      <c r="H108" s="350"/>
      <c r="I108" s="350"/>
      <c r="J108" s="350"/>
    </row>
    <row r="109" spans="1:10" ht="15.75" customHeight="1" thickBot="1">
      <c r="A109" s="112" t="s">
        <v>159</v>
      </c>
      <c r="B109" s="349" t="s">
        <v>164</v>
      </c>
      <c r="C109" s="349"/>
      <c r="D109" s="349"/>
      <c r="E109" s="349"/>
      <c r="F109" s="349"/>
      <c r="G109" s="349"/>
      <c r="H109" s="349"/>
      <c r="I109" s="350"/>
      <c r="J109" s="350"/>
    </row>
    <row r="110" spans="1:10" ht="20.25" customHeight="1">
      <c r="A110" s="312" t="s">
        <v>69</v>
      </c>
      <c r="B110" s="287" t="s">
        <v>167</v>
      </c>
      <c r="C110" s="48">
        <v>2017</v>
      </c>
      <c r="D110" s="238">
        <f>E110+F110+G110</f>
        <v>11181.41924</v>
      </c>
      <c r="E110" s="48"/>
      <c r="F110" s="96">
        <v>2270.1</v>
      </c>
      <c r="G110" s="238">
        <f>8931.7488-20.27-0.15956</f>
        <v>8911.319239999999</v>
      </c>
      <c r="H110" s="149"/>
      <c r="I110" s="148"/>
      <c r="J110" s="21"/>
    </row>
    <row r="111" spans="1:11" ht="20.25" customHeight="1">
      <c r="A111" s="312"/>
      <c r="B111" s="288"/>
      <c r="C111" s="122">
        <v>2018</v>
      </c>
      <c r="D111" s="218">
        <f>SUM(E111:G111)</f>
        <v>8956.3566</v>
      </c>
      <c r="E111" s="122"/>
      <c r="F111" s="33"/>
      <c r="G111" s="218">
        <v>8956.3566</v>
      </c>
      <c r="H111" s="150"/>
      <c r="I111" s="148"/>
      <c r="J111" s="21"/>
      <c r="K111" t="s">
        <v>43</v>
      </c>
    </row>
    <row r="112" spans="1:10" ht="20.25" customHeight="1" thickBot="1">
      <c r="A112" s="312"/>
      <c r="B112" s="289"/>
      <c r="C112" s="52">
        <v>2019</v>
      </c>
      <c r="D112" s="219">
        <f>SUM(E112:G112)</f>
        <v>8956.3566</v>
      </c>
      <c r="E112" s="52"/>
      <c r="F112" s="101"/>
      <c r="G112" s="219">
        <f>G111</f>
        <v>8956.3566</v>
      </c>
      <c r="H112" s="151"/>
      <c r="I112" s="148"/>
      <c r="J112" s="21"/>
    </row>
    <row r="113" spans="1:10" ht="20.25" customHeight="1">
      <c r="A113" s="312" t="s">
        <v>73</v>
      </c>
      <c r="B113" s="287" t="s">
        <v>57</v>
      </c>
      <c r="C113" s="48">
        <v>2017</v>
      </c>
      <c r="D113" s="238">
        <f>F113+G113</f>
        <v>19392.76832</v>
      </c>
      <c r="E113" s="48"/>
      <c r="F113" s="96">
        <v>176</v>
      </c>
      <c r="G113" s="238">
        <f>19155.7094+66.02-4.96108</f>
        <v>19216.76832</v>
      </c>
      <c r="H113" s="127"/>
      <c r="I113" s="148"/>
      <c r="J113" s="21"/>
    </row>
    <row r="114" spans="1:10" ht="20.25" customHeight="1">
      <c r="A114" s="312"/>
      <c r="B114" s="288"/>
      <c r="C114" s="122">
        <v>2018</v>
      </c>
      <c r="D114" s="218">
        <f>SUM(E114:G114)</f>
        <v>19229.5328</v>
      </c>
      <c r="E114" s="122"/>
      <c r="F114" s="33"/>
      <c r="G114" s="218">
        <v>19229.5328</v>
      </c>
      <c r="H114" s="128"/>
      <c r="I114" s="148"/>
      <c r="J114" s="21"/>
    </row>
    <row r="115" spans="1:10" ht="20.25" customHeight="1" thickBot="1">
      <c r="A115" s="312"/>
      <c r="B115" s="289"/>
      <c r="C115" s="52">
        <v>2019</v>
      </c>
      <c r="D115" s="219">
        <f>SUM(E115:G115)</f>
        <v>19229.5328</v>
      </c>
      <c r="E115" s="52"/>
      <c r="F115" s="101"/>
      <c r="G115" s="219">
        <f>G114</f>
        <v>19229.5328</v>
      </c>
      <c r="H115" s="129"/>
      <c r="I115" s="148"/>
      <c r="J115" s="21"/>
    </row>
    <row r="116" spans="1:10" ht="20.25" customHeight="1">
      <c r="A116" s="312" t="s">
        <v>79</v>
      </c>
      <c r="B116" s="287" t="s">
        <v>60</v>
      </c>
      <c r="C116" s="48">
        <v>2017</v>
      </c>
      <c r="D116" s="238">
        <f>E116+F116+G116</f>
        <v>7571.59784</v>
      </c>
      <c r="E116" s="48"/>
      <c r="F116" s="146">
        <v>2218.895</v>
      </c>
      <c r="G116" s="238">
        <f>5325.18284+27.52</f>
        <v>5352.702840000001</v>
      </c>
      <c r="H116" s="127"/>
      <c r="I116" s="148"/>
      <c r="J116" s="21"/>
    </row>
    <row r="117" spans="1:10" ht="20.25" customHeight="1">
      <c r="A117" s="312"/>
      <c r="B117" s="288"/>
      <c r="C117" s="122">
        <v>2018</v>
      </c>
      <c r="D117" s="218">
        <f>SUM(E117:G117)</f>
        <v>5358.93068</v>
      </c>
      <c r="E117" s="122"/>
      <c r="F117" s="33"/>
      <c r="G117" s="218">
        <v>5358.93068</v>
      </c>
      <c r="H117" s="128"/>
      <c r="I117" s="148"/>
      <c r="J117" s="21"/>
    </row>
    <row r="118" spans="1:10" ht="20.25" customHeight="1" thickBot="1">
      <c r="A118" s="312"/>
      <c r="B118" s="289"/>
      <c r="C118" s="52">
        <v>2019</v>
      </c>
      <c r="D118" s="219">
        <f>SUM(E118:G118)</f>
        <v>5358.93068</v>
      </c>
      <c r="E118" s="52"/>
      <c r="F118" s="101"/>
      <c r="G118" s="219">
        <f>G117</f>
        <v>5358.93068</v>
      </c>
      <c r="H118" s="129"/>
      <c r="I118" s="148"/>
      <c r="J118" s="21"/>
    </row>
    <row r="119" spans="1:10" ht="20.25" customHeight="1">
      <c r="A119" s="312" t="s">
        <v>80</v>
      </c>
      <c r="B119" s="287" t="s">
        <v>61</v>
      </c>
      <c r="C119" s="48">
        <v>2017</v>
      </c>
      <c r="D119" s="238">
        <f>E119+F119+G119</f>
        <v>7311.10506</v>
      </c>
      <c r="E119" s="48"/>
      <c r="F119" s="146">
        <v>1796.192</v>
      </c>
      <c r="G119" s="238">
        <f>5515.3166-0.40354</f>
        <v>5514.91306</v>
      </c>
      <c r="H119" s="127"/>
      <c r="I119" s="148"/>
      <c r="J119" s="21"/>
    </row>
    <row r="120" spans="1:10" ht="20.25" customHeight="1">
      <c r="A120" s="312"/>
      <c r="B120" s="288"/>
      <c r="C120" s="122">
        <v>2018</v>
      </c>
      <c r="D120" s="218">
        <f>SUM(E120:G120)</f>
        <v>5548.9082</v>
      </c>
      <c r="E120" s="122"/>
      <c r="F120" s="33"/>
      <c r="G120" s="218">
        <v>5548.9082</v>
      </c>
      <c r="H120" s="128"/>
      <c r="I120" s="148"/>
      <c r="J120" s="21"/>
    </row>
    <row r="121" spans="1:10" ht="15.75" thickBot="1">
      <c r="A121" s="312"/>
      <c r="B121" s="289"/>
      <c r="C121" s="52">
        <v>2019</v>
      </c>
      <c r="D121" s="219">
        <f>SUM(E121:G121)</f>
        <v>5548.9082</v>
      </c>
      <c r="E121" s="52"/>
      <c r="F121" s="101"/>
      <c r="G121" s="219">
        <f>G120</f>
        <v>5548.9082</v>
      </c>
      <c r="H121" s="129"/>
      <c r="I121" s="148"/>
      <c r="J121" s="21"/>
    </row>
    <row r="122" spans="1:10" ht="15">
      <c r="A122" s="312" t="s">
        <v>119</v>
      </c>
      <c r="B122" s="287" t="s">
        <v>62</v>
      </c>
      <c r="C122" s="48">
        <v>2017</v>
      </c>
      <c r="D122" s="238">
        <f>E122+F122+G122</f>
        <v>1787.5399499999999</v>
      </c>
      <c r="E122" s="48"/>
      <c r="F122" s="96"/>
      <c r="G122" s="238">
        <f>1804.586-14.63-2.41605</f>
        <v>1787.5399499999999</v>
      </c>
      <c r="H122" s="127"/>
      <c r="I122" s="148"/>
      <c r="J122" s="21"/>
    </row>
    <row r="123" spans="1:10" ht="15">
      <c r="A123" s="312"/>
      <c r="B123" s="288"/>
      <c r="C123" s="122">
        <v>2018</v>
      </c>
      <c r="D123" s="218">
        <f>SUM(E123:G123)</f>
        <v>1817.4758</v>
      </c>
      <c r="E123" s="122"/>
      <c r="F123" s="33"/>
      <c r="G123" s="218">
        <v>1817.4758</v>
      </c>
      <c r="H123" s="128"/>
      <c r="I123" s="148"/>
      <c r="J123" s="21"/>
    </row>
    <row r="124" spans="1:10" ht="15.75" thickBot="1">
      <c r="A124" s="312"/>
      <c r="B124" s="289"/>
      <c r="C124" s="52">
        <v>2019</v>
      </c>
      <c r="D124" s="219">
        <f>SUM(E124:G124)</f>
        <v>1817.4758</v>
      </c>
      <c r="E124" s="52"/>
      <c r="F124" s="101"/>
      <c r="G124" s="219">
        <f>G123</f>
        <v>1817.4758</v>
      </c>
      <c r="H124" s="129"/>
      <c r="I124" s="148"/>
      <c r="J124" s="21"/>
    </row>
    <row r="125" spans="1:10" ht="15" customHeight="1">
      <c r="A125" s="312" t="s">
        <v>120</v>
      </c>
      <c r="B125" s="287" t="s">
        <v>63</v>
      </c>
      <c r="C125" s="48">
        <v>2017</v>
      </c>
      <c r="D125" s="238">
        <f>E125+F125+G125</f>
        <v>3025.10411</v>
      </c>
      <c r="E125" s="48"/>
      <c r="F125" s="146">
        <v>1177.145</v>
      </c>
      <c r="G125" s="238">
        <f>1850.1926-2.23349</f>
        <v>1847.95911</v>
      </c>
      <c r="H125" s="127"/>
      <c r="I125" s="148"/>
      <c r="J125" s="21"/>
    </row>
    <row r="126" spans="1:10" ht="15">
      <c r="A126" s="312"/>
      <c r="B126" s="288"/>
      <c r="C126" s="122">
        <v>2018</v>
      </c>
      <c r="D126" s="218">
        <f>SUM(E126:G126)</f>
        <v>1852.5362</v>
      </c>
      <c r="E126" s="122"/>
      <c r="F126" s="33"/>
      <c r="G126" s="218">
        <v>1852.5362</v>
      </c>
      <c r="H126" s="128"/>
      <c r="I126" s="148"/>
      <c r="J126" s="21"/>
    </row>
    <row r="127" spans="1:10" ht="15.75" thickBot="1">
      <c r="A127" s="312"/>
      <c r="B127" s="289"/>
      <c r="C127" s="52">
        <v>2019</v>
      </c>
      <c r="D127" s="219">
        <f>SUM(E127:G127)</f>
        <v>1852.5362</v>
      </c>
      <c r="E127" s="52"/>
      <c r="F127" s="101"/>
      <c r="G127" s="219">
        <f>G126</f>
        <v>1852.5362</v>
      </c>
      <c r="H127" s="129"/>
      <c r="I127" s="148"/>
      <c r="J127" s="21"/>
    </row>
    <row r="128" spans="1:10" ht="15">
      <c r="A128" s="306" t="s">
        <v>121</v>
      </c>
      <c r="B128" s="295" t="s">
        <v>56</v>
      </c>
      <c r="C128" s="48">
        <v>2017</v>
      </c>
      <c r="D128" s="238">
        <f>E128+F128+G128</f>
        <v>9997.69914</v>
      </c>
      <c r="E128" s="48"/>
      <c r="F128" s="146">
        <v>1384.168</v>
      </c>
      <c r="G128" s="238">
        <f>8807.37356-6.73+12.9603-200-0.07272</f>
        <v>8613.531140000001</v>
      </c>
      <c r="H128" s="127"/>
      <c r="I128" s="164"/>
      <c r="J128" s="26"/>
    </row>
    <row r="129" spans="1:10" ht="15">
      <c r="A129" s="307"/>
      <c r="B129" s="296"/>
      <c r="C129" s="122">
        <v>2018</v>
      </c>
      <c r="D129" s="218">
        <f>SUM(E129:G129)</f>
        <v>8833.33713</v>
      </c>
      <c r="E129" s="218"/>
      <c r="F129" s="218"/>
      <c r="G129" s="218">
        <v>8833.33713</v>
      </c>
      <c r="H129" s="128"/>
      <c r="I129" s="148"/>
      <c r="J129" s="26"/>
    </row>
    <row r="130" spans="1:10" ht="15.75" thickBot="1">
      <c r="A130" s="308"/>
      <c r="B130" s="297"/>
      <c r="C130" s="52">
        <v>2019</v>
      </c>
      <c r="D130" s="219">
        <f>E130+F130+G130</f>
        <v>8833.33713</v>
      </c>
      <c r="E130" s="219"/>
      <c r="F130" s="219"/>
      <c r="G130" s="219">
        <f>G129</f>
        <v>8833.33713</v>
      </c>
      <c r="H130" s="129"/>
      <c r="I130" s="148"/>
      <c r="J130" s="26"/>
    </row>
    <row r="131" spans="1:10" ht="65.25">
      <c r="A131" s="306" t="s">
        <v>198</v>
      </c>
      <c r="B131" s="295" t="s">
        <v>199</v>
      </c>
      <c r="C131" s="48">
        <v>2017</v>
      </c>
      <c r="D131" s="238">
        <f>E131+F131+G131</f>
        <v>11000</v>
      </c>
      <c r="E131" s="48"/>
      <c r="F131" s="146"/>
      <c r="G131" s="238">
        <v>11000</v>
      </c>
      <c r="H131" s="127"/>
      <c r="I131" s="250" t="s">
        <v>200</v>
      </c>
      <c r="J131" s="250"/>
    </row>
    <row r="132" spans="1:10" ht="15">
      <c r="A132" s="307"/>
      <c r="B132" s="296"/>
      <c r="C132" s="251">
        <v>2018</v>
      </c>
      <c r="D132" s="218"/>
      <c r="E132" s="218"/>
      <c r="F132" s="218"/>
      <c r="G132" s="218"/>
      <c r="H132" s="128"/>
      <c r="I132" s="148"/>
      <c r="J132" s="250"/>
    </row>
    <row r="133" spans="1:10" ht="15.75" thickBot="1">
      <c r="A133" s="308"/>
      <c r="B133" s="297"/>
      <c r="C133" s="52">
        <v>2019</v>
      </c>
      <c r="D133" s="219"/>
      <c r="E133" s="219"/>
      <c r="F133" s="219"/>
      <c r="G133" s="219"/>
      <c r="H133" s="129"/>
      <c r="I133" s="148"/>
      <c r="J133" s="250"/>
    </row>
    <row r="134" spans="1:10" ht="15">
      <c r="A134" s="425"/>
      <c r="B134" s="422" t="s">
        <v>194</v>
      </c>
      <c r="C134" s="25">
        <v>2017</v>
      </c>
      <c r="D134" s="37">
        <f>E134+F134+G134</f>
        <v>71267.23366</v>
      </c>
      <c r="E134" s="36">
        <f>E80+E83+E87+E90+E93+E94+E95+E101+E102+E103+E108+E111+E114+E117+E120+E121+E122+E125+E128+E104</f>
        <v>0</v>
      </c>
      <c r="F134" s="36">
        <f>F110+F113+F116+F119+F125+F128</f>
        <v>9022.5</v>
      </c>
      <c r="G134" s="37">
        <f>G110+G113+G116+G119+G122+G125+G128+G131</f>
        <v>62244.73366</v>
      </c>
      <c r="H134" s="234"/>
      <c r="I134" s="227"/>
      <c r="J134" s="225"/>
    </row>
    <row r="135" spans="1:10" ht="15">
      <c r="A135" s="426"/>
      <c r="B135" s="423"/>
      <c r="C135" s="25">
        <v>2018</v>
      </c>
      <c r="D135" s="37">
        <f>E135+F135+G135</f>
        <v>51597.07741</v>
      </c>
      <c r="E135" s="36">
        <f>E81+E84+E88+E91+E96+E105+E109+E112+E115+E118+E123+E126+E129</f>
        <v>0</v>
      </c>
      <c r="F135" s="36">
        <f>F111+F114+F117+F120+F126+F129</f>
        <v>0</v>
      </c>
      <c r="G135" s="37">
        <f>G111+G114+G117+G120+G123+G126+G129</f>
        <v>51597.07741</v>
      </c>
      <c r="H135" s="234"/>
      <c r="I135" s="227"/>
      <c r="J135" s="225"/>
    </row>
    <row r="136" spans="1:10" ht="15">
      <c r="A136" s="427"/>
      <c r="B136" s="424"/>
      <c r="C136" s="25">
        <v>2019</v>
      </c>
      <c r="D136" s="37">
        <f>E136+F136+G136</f>
        <v>51597.07741</v>
      </c>
      <c r="E136" s="36">
        <f>E82+E85+E89+E92+E100+E107+E110+E113+E116+E119+E124+E127+E130</f>
        <v>0</v>
      </c>
      <c r="F136" s="36">
        <f>F112+F115+F118+F121+F127+F130</f>
        <v>0</v>
      </c>
      <c r="G136" s="37">
        <f>G112+G115+G118+G121+G124+G127+G130</f>
        <v>51597.07741</v>
      </c>
      <c r="H136" s="234"/>
      <c r="I136" s="227"/>
      <c r="J136" s="225"/>
    </row>
    <row r="137" spans="1:10" ht="15">
      <c r="A137" s="345" t="s">
        <v>106</v>
      </c>
      <c r="B137" s="346"/>
      <c r="C137" s="346"/>
      <c r="D137" s="346"/>
      <c r="E137" s="346"/>
      <c r="F137" s="346"/>
      <c r="G137" s="346"/>
      <c r="H137" s="346"/>
      <c r="I137" s="347"/>
      <c r="J137" s="348"/>
    </row>
    <row r="138" spans="1:10" ht="15">
      <c r="A138" s="117" t="s">
        <v>162</v>
      </c>
      <c r="B138" s="342" t="s">
        <v>165</v>
      </c>
      <c r="C138" s="343"/>
      <c r="D138" s="343"/>
      <c r="E138" s="343"/>
      <c r="F138" s="343"/>
      <c r="G138" s="343"/>
      <c r="H138" s="343"/>
      <c r="I138" s="343"/>
      <c r="J138" s="344"/>
    </row>
    <row r="139" spans="1:10" ht="30" customHeight="1">
      <c r="A139" s="117" t="s">
        <v>159</v>
      </c>
      <c r="B139" s="335" t="s">
        <v>166</v>
      </c>
      <c r="C139" s="336"/>
      <c r="D139" s="336"/>
      <c r="E139" s="336"/>
      <c r="F139" s="336"/>
      <c r="G139" s="336"/>
      <c r="H139" s="336"/>
      <c r="I139" s="336"/>
      <c r="J139" s="337"/>
    </row>
    <row r="140" spans="1:10" ht="15">
      <c r="A140" s="303" t="s">
        <v>107</v>
      </c>
      <c r="B140" s="349" t="s">
        <v>71</v>
      </c>
      <c r="C140" s="45">
        <v>2017</v>
      </c>
      <c r="D140" s="28">
        <f aca="true" t="shared" si="1" ref="D140:D148">SUM(E140:G140)</f>
        <v>16.3</v>
      </c>
      <c r="E140" s="36"/>
      <c r="F140" s="33">
        <v>16.3</v>
      </c>
      <c r="G140" s="45">
        <v>0</v>
      </c>
      <c r="H140" s="44"/>
      <c r="I140" s="20"/>
      <c r="J140" s="44"/>
    </row>
    <row r="141" spans="1:10" ht="15">
      <c r="A141" s="304"/>
      <c r="B141" s="431"/>
      <c r="C141" s="45">
        <v>2018</v>
      </c>
      <c r="D141" s="28">
        <f t="shared" si="1"/>
        <v>16.3</v>
      </c>
      <c r="E141" s="36"/>
      <c r="F141" s="33">
        <v>16.3</v>
      </c>
      <c r="G141" s="28">
        <v>0</v>
      </c>
      <c r="H141" s="44"/>
      <c r="I141" s="20"/>
      <c r="J141" s="44"/>
    </row>
    <row r="142" spans="1:10" ht="15">
      <c r="A142" s="304"/>
      <c r="B142" s="431"/>
      <c r="C142" s="45">
        <v>2019</v>
      </c>
      <c r="D142" s="28">
        <f t="shared" si="1"/>
        <v>16.3</v>
      </c>
      <c r="E142" s="36"/>
      <c r="F142" s="33">
        <v>16.3</v>
      </c>
      <c r="G142" s="28">
        <v>0</v>
      </c>
      <c r="H142" s="44"/>
      <c r="I142" s="20"/>
      <c r="J142" s="44"/>
    </row>
    <row r="143" spans="1:10" ht="15">
      <c r="A143" s="425"/>
      <c r="B143" s="422" t="s">
        <v>194</v>
      </c>
      <c r="C143" s="25">
        <v>2017</v>
      </c>
      <c r="D143" s="37">
        <f>E143+F143+G143</f>
        <v>16.3</v>
      </c>
      <c r="E143" s="36">
        <f>E89+E92+E96+E99+E102+E103+E104+E110+E111+E112+E117+E120+E123+E126+E129+E130+E134+E137+E140+E113</f>
        <v>0</v>
      </c>
      <c r="F143" s="36">
        <f aca="true" t="shared" si="2" ref="F143:G145">F140</f>
        <v>16.3</v>
      </c>
      <c r="G143" s="37">
        <f t="shared" si="2"/>
        <v>0</v>
      </c>
      <c r="H143" s="234"/>
      <c r="I143" s="227"/>
      <c r="J143" s="225"/>
    </row>
    <row r="144" spans="1:10" ht="15">
      <c r="A144" s="426"/>
      <c r="B144" s="423"/>
      <c r="C144" s="25">
        <v>2018</v>
      </c>
      <c r="D144" s="37">
        <f>E144+F144+G144</f>
        <v>16.3</v>
      </c>
      <c r="E144" s="36">
        <f>E90+E93+E97+E100+E105+E114+E118+E121+E124+E127+E135+E138+E141</f>
        <v>0</v>
      </c>
      <c r="F144" s="36">
        <f t="shared" si="2"/>
        <v>16.3</v>
      </c>
      <c r="G144" s="37">
        <f t="shared" si="2"/>
        <v>0</v>
      </c>
      <c r="H144" s="234"/>
      <c r="I144" s="227"/>
      <c r="J144" s="225"/>
    </row>
    <row r="145" spans="1:10" ht="15">
      <c r="A145" s="427"/>
      <c r="B145" s="424"/>
      <c r="C145" s="25">
        <v>2019</v>
      </c>
      <c r="D145" s="37">
        <f>E145+F145+G145</f>
        <v>16.3</v>
      </c>
      <c r="E145" s="36">
        <f>E91+E94+E98+E101+E109+E116+E119+E122+E125+E128+E136+E139+E142</f>
        <v>0</v>
      </c>
      <c r="F145" s="36">
        <f t="shared" si="2"/>
        <v>16.3</v>
      </c>
      <c r="G145" s="37">
        <f t="shared" si="2"/>
        <v>0</v>
      </c>
      <c r="H145" s="234"/>
      <c r="I145" s="227"/>
      <c r="J145" s="225"/>
    </row>
    <row r="146" spans="1:10" ht="15">
      <c r="A146" s="316"/>
      <c r="B146" s="319" t="s">
        <v>64</v>
      </c>
      <c r="C146" s="25">
        <v>2017</v>
      </c>
      <c r="D146" s="37">
        <f>SUM(E146:G146)</f>
        <v>83485.04676</v>
      </c>
      <c r="E146" s="37">
        <f>SUM(E14+E17+E21+E24+E27+E35+E42+E45+E48+E51+E54+E59+E73+E77+E81+E84+E91+E101+E110+E113+E116+E119+E122+E125+E128+E140)</f>
        <v>0</v>
      </c>
      <c r="F146" s="37">
        <f>SUM(F14+F17+F21+F24+F27+F35+F42+F45+F48+F51+F54+F59+F73+F77+F81+F84+F91+F101+F110+F113+F116+F119+F122+F125+F128+F140)</f>
        <v>9038.8</v>
      </c>
      <c r="G146" s="37">
        <f>G66+G94+G104+G134+G143</f>
        <v>74446.24676</v>
      </c>
      <c r="H146" s="24"/>
      <c r="I146" s="217"/>
      <c r="J146" s="21"/>
    </row>
    <row r="147" spans="1:10" ht="15">
      <c r="A147" s="317"/>
      <c r="B147" s="320"/>
      <c r="C147" s="25">
        <v>2018</v>
      </c>
      <c r="D147" s="37">
        <f t="shared" si="1"/>
        <v>61227.68441</v>
      </c>
      <c r="E147" s="37">
        <f>SUM(E15+E18+E22+E25+E30+E39+E43+E46+E49+E52+E57+E60+E75+E79+E82+E86+E92+E102+E111+E114+E117+E120+E123+E126+E129+E141)</f>
        <v>0</v>
      </c>
      <c r="F147" s="37">
        <f>SUM(F15+F18+F22+F25+F30+F39+F43+F46+F49+F52+F57+F60+F75+F79+F82+F86+F92+F102+F111+F114+F117+F120+F123+F126+F129+F141)</f>
        <v>16.3</v>
      </c>
      <c r="G147" s="37">
        <f>G67+G95+G105+G135+G144</f>
        <v>61211.38441</v>
      </c>
      <c r="H147" s="24"/>
      <c r="I147" s="20"/>
      <c r="J147" s="21"/>
    </row>
    <row r="148" spans="1:10" ht="15">
      <c r="A148" s="317"/>
      <c r="B148" s="320"/>
      <c r="C148" s="25">
        <v>2019</v>
      </c>
      <c r="D148" s="37">
        <f t="shared" si="1"/>
        <v>61227.68441</v>
      </c>
      <c r="E148" s="37">
        <f>SUM(E16+E19+E23+E26+E34+E41+E44+E47+E50+E53+E58+E61+E76+E80+E83+E87+E93+E103+E112+E115+E118+E121+E124+E127+E130+E142)</f>
        <v>0</v>
      </c>
      <c r="F148" s="37">
        <f>SUM(F16+F19+F23+F26+F34+F41+F44+F47+F50+F53+F58+F61+F76+F80+F83+F87+F93+F103+F112+F115+F118+F121+F124+F127+F130+F142)</f>
        <v>16.3</v>
      </c>
      <c r="G148" s="37">
        <f>G68+G96+G106+G136+G145</f>
        <v>61211.38441</v>
      </c>
      <c r="H148" s="24"/>
      <c r="I148" s="217"/>
      <c r="J148" s="21"/>
    </row>
    <row r="149" spans="1:10" ht="15">
      <c r="A149" s="318"/>
      <c r="B149" s="321"/>
      <c r="C149" s="25" t="s">
        <v>187</v>
      </c>
      <c r="D149" s="37">
        <f>SUM(D146:D148)</f>
        <v>205940.41557999997</v>
      </c>
      <c r="E149" s="37">
        <f>SUM(E146:E148)</f>
        <v>0</v>
      </c>
      <c r="F149" s="37">
        <f>SUM(F146:F148)</f>
        <v>9071.399999999998</v>
      </c>
      <c r="G149" s="37">
        <f>SUM(G146:G148)</f>
        <v>196869.01558</v>
      </c>
      <c r="H149" s="24"/>
      <c r="I149" s="20"/>
      <c r="J149" s="21"/>
    </row>
    <row r="151" ht="15">
      <c r="C151" s="38"/>
    </row>
  </sheetData>
  <sheetProtection/>
  <mergeCells count="135">
    <mergeCell ref="A134:A136"/>
    <mergeCell ref="B134:B136"/>
    <mergeCell ref="A143:A145"/>
    <mergeCell ref="B143:B145"/>
    <mergeCell ref="B140:B142"/>
    <mergeCell ref="I1:K1"/>
    <mergeCell ref="I2:K2"/>
    <mergeCell ref="B66:B68"/>
    <mergeCell ref="A66:A68"/>
    <mergeCell ref="A94:A96"/>
    <mergeCell ref="B94:B96"/>
    <mergeCell ref="A104:A106"/>
    <mergeCell ref="B104:B106"/>
    <mergeCell ref="A91:A93"/>
    <mergeCell ref="B91:B93"/>
    <mergeCell ref="A73:A76"/>
    <mergeCell ref="H7:H9"/>
    <mergeCell ref="B12:J12"/>
    <mergeCell ref="B13:J13"/>
    <mergeCell ref="I101:I103"/>
    <mergeCell ref="B71:J71"/>
    <mergeCell ref="B99:J99"/>
    <mergeCell ref="A11:J11"/>
    <mergeCell ref="A14:A16"/>
    <mergeCell ref="B14:B16"/>
    <mergeCell ref="I14:I16"/>
    <mergeCell ref="A6:J6"/>
    <mergeCell ref="A7:A9"/>
    <mergeCell ref="B7:B9"/>
    <mergeCell ref="C7:C9"/>
    <mergeCell ref="D7:D9"/>
    <mergeCell ref="I7:I9"/>
    <mergeCell ref="J7:J9"/>
    <mergeCell ref="E8:E9"/>
    <mergeCell ref="F8:G8"/>
    <mergeCell ref="E7:G7"/>
    <mergeCell ref="J14:J16"/>
    <mergeCell ref="B108:J108"/>
    <mergeCell ref="J91:J93"/>
    <mergeCell ref="B100:J100"/>
    <mergeCell ref="B54:B58"/>
    <mergeCell ref="J54:J58"/>
    <mergeCell ref="J59:J61"/>
    <mergeCell ref="I59:I61"/>
    <mergeCell ref="J17:J20"/>
    <mergeCell ref="B88:B90"/>
    <mergeCell ref="A17:A20"/>
    <mergeCell ref="I17:I20"/>
    <mergeCell ref="C19:C20"/>
    <mergeCell ref="D19:D20"/>
    <mergeCell ref="E19:E20"/>
    <mergeCell ref="F19:F20"/>
    <mergeCell ref="G19:G20"/>
    <mergeCell ref="H19:H20"/>
    <mergeCell ref="A24:A26"/>
    <mergeCell ref="I24:I26"/>
    <mergeCell ref="J24:J26"/>
    <mergeCell ref="B24:B26"/>
    <mergeCell ref="A21:A23"/>
    <mergeCell ref="B21:B23"/>
    <mergeCell ref="I21:I23"/>
    <mergeCell ref="J21:J23"/>
    <mergeCell ref="A27:A34"/>
    <mergeCell ref="B27:B34"/>
    <mergeCell ref="J27:J34"/>
    <mergeCell ref="A35:A41"/>
    <mergeCell ref="B35:B41"/>
    <mergeCell ref="J35:J41"/>
    <mergeCell ref="C30:C33"/>
    <mergeCell ref="C35:C37"/>
    <mergeCell ref="C39:C40"/>
    <mergeCell ref="C27:C29"/>
    <mergeCell ref="I42:I44"/>
    <mergeCell ref="J42:J44"/>
    <mergeCell ref="A45:A47"/>
    <mergeCell ref="B45:B47"/>
    <mergeCell ref="I45:I47"/>
    <mergeCell ref="J45:J47"/>
    <mergeCell ref="A42:A44"/>
    <mergeCell ref="B42:B44"/>
    <mergeCell ref="B139:J139"/>
    <mergeCell ref="A107:J107"/>
    <mergeCell ref="B138:J138"/>
    <mergeCell ref="B119:B121"/>
    <mergeCell ref="A137:J137"/>
    <mergeCell ref="A119:A121"/>
    <mergeCell ref="B109:J109"/>
    <mergeCell ref="A110:A112"/>
    <mergeCell ref="A131:A133"/>
    <mergeCell ref="B131:B133"/>
    <mergeCell ref="B110:B112"/>
    <mergeCell ref="A81:A83"/>
    <mergeCell ref="J81:J83"/>
    <mergeCell ref="A98:J98"/>
    <mergeCell ref="A84:A87"/>
    <mergeCell ref="B84:B87"/>
    <mergeCell ref="A101:A103"/>
    <mergeCell ref="I91:I93"/>
    <mergeCell ref="B101:B103"/>
    <mergeCell ref="B62:B65"/>
    <mergeCell ref="A146:A149"/>
    <mergeCell ref="B146:B149"/>
    <mergeCell ref="B128:B130"/>
    <mergeCell ref="A116:A118"/>
    <mergeCell ref="B116:B118"/>
    <mergeCell ref="A125:A127"/>
    <mergeCell ref="A122:A124"/>
    <mergeCell ref="B122:B124"/>
    <mergeCell ref="B125:B127"/>
    <mergeCell ref="A62:A65"/>
    <mergeCell ref="A140:A142"/>
    <mergeCell ref="J62:J65"/>
    <mergeCell ref="A128:A130"/>
    <mergeCell ref="J84:J87"/>
    <mergeCell ref="B113:B115"/>
    <mergeCell ref="A69:J69"/>
    <mergeCell ref="A113:A115"/>
    <mergeCell ref="A77:A80"/>
    <mergeCell ref="B77:B80"/>
    <mergeCell ref="I48:I50"/>
    <mergeCell ref="A59:A61"/>
    <mergeCell ref="B59:B61"/>
    <mergeCell ref="A48:A50"/>
    <mergeCell ref="A54:A58"/>
    <mergeCell ref="A51:A53"/>
    <mergeCell ref="J72:J80"/>
    <mergeCell ref="I81:I83"/>
    <mergeCell ref="B81:B83"/>
    <mergeCell ref="J48:J50"/>
    <mergeCell ref="J51:J53"/>
    <mergeCell ref="B70:J70"/>
    <mergeCell ref="B73:B76"/>
    <mergeCell ref="B48:B50"/>
    <mergeCell ref="B51:B53"/>
    <mergeCell ref="I51:I53"/>
  </mergeCells>
  <printOptions/>
  <pageMargins left="0.8661417322834646" right="0.7086614173228347" top="0" bottom="0" header="0.31496062992125984" footer="0.31496062992125984"/>
  <pageSetup fitToHeight="5" horizontalDpi="600" verticalDpi="600" orientation="landscape" paperSize="9" scale="76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C1">
      <selection activeCell="O27" sqref="O27"/>
    </sheetView>
  </sheetViews>
  <sheetFormatPr defaultColWidth="9.140625" defaultRowHeight="15"/>
  <cols>
    <col min="1" max="1" width="6.421875" style="0" customWidth="1"/>
    <col min="2" max="2" width="28.7109375" style="0" customWidth="1"/>
    <col min="3" max="3" width="10.421875" style="0" customWidth="1"/>
    <col min="4" max="4" width="9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spans="2:29" ht="15">
      <c r="B1" s="267"/>
      <c r="C1" s="267"/>
      <c r="D1" s="267"/>
      <c r="E1" s="267"/>
      <c r="F1" s="267"/>
      <c r="G1" s="267"/>
      <c r="H1" s="267"/>
      <c r="I1" s="267"/>
      <c r="J1" s="267"/>
      <c r="K1" s="267"/>
      <c r="T1" s="503" t="s">
        <v>203</v>
      </c>
      <c r="U1" s="503"/>
      <c r="V1" s="42"/>
      <c r="W1" s="42"/>
      <c r="X1" s="42"/>
      <c r="Y1" s="42"/>
      <c r="Z1" s="42"/>
      <c r="AA1" s="42"/>
      <c r="AB1" s="42"/>
      <c r="AC1" s="42"/>
    </row>
    <row r="2" spans="2:29" ht="15">
      <c r="B2" s="267"/>
      <c r="C2" s="267"/>
      <c r="D2" s="267"/>
      <c r="E2" s="267"/>
      <c r="F2" s="267"/>
      <c r="G2" s="267"/>
      <c r="H2" s="267"/>
      <c r="I2" s="267"/>
      <c r="J2" s="267"/>
      <c r="K2" s="267"/>
      <c r="T2" s="503" t="s">
        <v>202</v>
      </c>
      <c r="U2" s="503"/>
      <c r="V2" s="42"/>
      <c r="W2" s="42"/>
      <c r="X2" s="42"/>
      <c r="Y2" s="42"/>
      <c r="Z2" s="42"/>
      <c r="AA2" s="42"/>
      <c r="AB2" s="42"/>
      <c r="AC2" s="42"/>
    </row>
    <row r="3" spans="2:21" ht="15">
      <c r="B3" s="187"/>
      <c r="C3" s="187"/>
      <c r="D3" s="187"/>
      <c r="E3" s="187"/>
      <c r="F3" s="187"/>
      <c r="G3" s="187"/>
      <c r="H3" s="187"/>
      <c r="I3" s="187"/>
      <c r="J3" s="267"/>
      <c r="K3" s="267"/>
      <c r="T3" s="42"/>
      <c r="U3" s="42"/>
    </row>
    <row r="4" spans="1:21" ht="15">
      <c r="A4" s="42"/>
      <c r="B4" s="40"/>
      <c r="C4" s="40"/>
      <c r="D4" s="40"/>
      <c r="E4" s="41"/>
      <c r="F4" s="40"/>
      <c r="G4" s="93"/>
      <c r="H4" s="40"/>
      <c r="I4" s="40"/>
      <c r="J4" s="267"/>
      <c r="K4" s="267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>
      <c r="A6" s="4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ht="17.25">
      <c r="E7" s="69" t="s">
        <v>74</v>
      </c>
    </row>
    <row r="8" spans="1:21" ht="38.25" customHeight="1">
      <c r="A8" s="432" t="s">
        <v>0</v>
      </c>
      <c r="B8" s="364" t="s">
        <v>21</v>
      </c>
      <c r="C8" s="364" t="s">
        <v>2</v>
      </c>
      <c r="D8" s="364" t="s">
        <v>85</v>
      </c>
      <c r="E8" s="432" t="s">
        <v>5</v>
      </c>
      <c r="F8" s="432"/>
      <c r="G8" s="432"/>
      <c r="H8" s="432"/>
      <c r="I8" s="432"/>
      <c r="J8" s="432"/>
      <c r="K8" s="432"/>
      <c r="L8" s="432"/>
      <c r="M8" s="432"/>
      <c r="N8" s="432"/>
      <c r="O8" s="432" t="s">
        <v>25</v>
      </c>
      <c r="P8" s="66"/>
      <c r="Q8" s="66"/>
      <c r="R8" s="66"/>
      <c r="S8" s="66"/>
      <c r="T8" s="364" t="s">
        <v>86</v>
      </c>
      <c r="U8" s="364" t="s">
        <v>87</v>
      </c>
    </row>
    <row r="9" spans="1:21" ht="20.25" customHeight="1">
      <c r="A9" s="432"/>
      <c r="B9" s="362"/>
      <c r="C9" s="362"/>
      <c r="D9" s="362"/>
      <c r="E9" s="432" t="s">
        <v>24</v>
      </c>
      <c r="F9" s="432" t="s">
        <v>88</v>
      </c>
      <c r="G9" s="432"/>
      <c r="H9" s="432"/>
      <c r="I9" s="432"/>
      <c r="J9" s="432"/>
      <c r="K9" s="432"/>
      <c r="L9" s="432"/>
      <c r="M9" s="432"/>
      <c r="N9" s="432"/>
      <c r="O9" s="432"/>
      <c r="P9" s="66" t="s">
        <v>89</v>
      </c>
      <c r="Q9" s="66"/>
      <c r="R9" s="66"/>
      <c r="S9" s="66"/>
      <c r="T9" s="362"/>
      <c r="U9" s="362"/>
    </row>
    <row r="10" spans="1:21" ht="39">
      <c r="A10" s="432"/>
      <c r="B10" s="368"/>
      <c r="C10" s="368"/>
      <c r="D10" s="368"/>
      <c r="E10" s="432"/>
      <c r="F10" s="432" t="s">
        <v>26</v>
      </c>
      <c r="G10" s="432"/>
      <c r="H10" s="432"/>
      <c r="I10" s="432"/>
      <c r="J10" s="432"/>
      <c r="K10" s="432"/>
      <c r="L10" s="432"/>
      <c r="M10" s="432"/>
      <c r="N10" s="65" t="s">
        <v>27</v>
      </c>
      <c r="O10" s="432"/>
      <c r="P10" s="67"/>
      <c r="Q10" s="67"/>
      <c r="R10" s="67"/>
      <c r="S10" s="67"/>
      <c r="T10" s="368"/>
      <c r="U10" s="368"/>
    </row>
    <row r="11" spans="1:21" ht="1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436">
        <v>6</v>
      </c>
      <c r="G11" s="436"/>
      <c r="H11" s="436"/>
      <c r="I11" s="436"/>
      <c r="J11" s="436"/>
      <c r="K11" s="436"/>
      <c r="L11" s="436"/>
      <c r="M11" s="436"/>
      <c r="N11" s="70">
        <v>7</v>
      </c>
      <c r="O11" s="70">
        <v>8</v>
      </c>
      <c r="P11" s="437">
        <v>9</v>
      </c>
      <c r="Q11" s="438"/>
      <c r="R11" s="438"/>
      <c r="S11" s="438"/>
      <c r="T11" s="439"/>
      <c r="U11" s="70">
        <v>10</v>
      </c>
    </row>
    <row r="12" spans="1:21" ht="17.25">
      <c r="A12" s="440" t="s">
        <v>108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</row>
    <row r="13" spans="1:21" s="71" customFormat="1" ht="27.75" customHeight="1">
      <c r="A13" s="433" t="s">
        <v>123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</row>
    <row r="14" spans="1:21" ht="26.25" customHeight="1">
      <c r="A14" s="434" t="s">
        <v>124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290"/>
    </row>
    <row r="15" spans="1:21" ht="26.25">
      <c r="A15" s="364" t="s">
        <v>11</v>
      </c>
      <c r="B15" s="441" t="s">
        <v>90</v>
      </c>
      <c r="C15" s="65">
        <v>2017</v>
      </c>
      <c r="D15" s="65">
        <v>25</v>
      </c>
      <c r="E15" s="66"/>
      <c r="F15" s="66"/>
      <c r="G15" s="66"/>
      <c r="H15" s="444" t="s">
        <v>43</v>
      </c>
      <c r="I15" s="372"/>
      <c r="J15" s="66"/>
      <c r="K15" s="66"/>
      <c r="L15" s="66"/>
      <c r="M15" s="66"/>
      <c r="N15" s="65">
        <f>D15</f>
        <v>25</v>
      </c>
      <c r="O15" s="66"/>
      <c r="P15" s="66"/>
      <c r="Q15" s="66" t="s">
        <v>91</v>
      </c>
      <c r="R15" s="66"/>
      <c r="S15" s="66"/>
      <c r="T15" s="364" t="s">
        <v>36</v>
      </c>
      <c r="U15" s="350" t="s">
        <v>92</v>
      </c>
    </row>
    <row r="16" spans="1:21" ht="15">
      <c r="A16" s="362"/>
      <c r="B16" s="442"/>
      <c r="C16" s="65">
        <v>2018</v>
      </c>
      <c r="D16" s="65">
        <v>25</v>
      </c>
      <c r="E16" s="66"/>
      <c r="F16" s="66"/>
      <c r="G16" s="66"/>
      <c r="H16" s="445"/>
      <c r="I16" s="446"/>
      <c r="J16" s="66"/>
      <c r="K16" s="66"/>
      <c r="L16" s="66"/>
      <c r="M16" s="66"/>
      <c r="N16" s="65">
        <f>D16</f>
        <v>25</v>
      </c>
      <c r="O16" s="66"/>
      <c r="P16" s="66"/>
      <c r="Q16" s="67"/>
      <c r="R16" s="67"/>
      <c r="S16" s="67"/>
      <c r="T16" s="362"/>
      <c r="U16" s="350"/>
    </row>
    <row r="17" spans="1:21" ht="15">
      <c r="A17" s="368"/>
      <c r="B17" s="443"/>
      <c r="C17" s="65">
        <v>2019</v>
      </c>
      <c r="D17" s="65">
        <v>25</v>
      </c>
      <c r="E17" s="66"/>
      <c r="F17" s="72"/>
      <c r="G17" s="447"/>
      <c r="H17" s="448"/>
      <c r="I17" s="448"/>
      <c r="J17" s="448"/>
      <c r="K17" s="448"/>
      <c r="L17" s="448"/>
      <c r="M17" s="449"/>
      <c r="N17" s="65">
        <f>D17</f>
        <v>25</v>
      </c>
      <c r="O17" s="66"/>
      <c r="P17" s="66"/>
      <c r="Q17" s="67"/>
      <c r="R17" s="67"/>
      <c r="S17" s="67"/>
      <c r="T17" s="368"/>
      <c r="U17" s="350"/>
    </row>
    <row r="18" spans="1:21" ht="24" customHeight="1">
      <c r="A18" s="364">
        <v>2</v>
      </c>
      <c r="B18" s="441" t="s">
        <v>93</v>
      </c>
      <c r="C18" s="364">
        <v>2017</v>
      </c>
      <c r="D18" s="432">
        <f>N18</f>
        <v>120</v>
      </c>
      <c r="E18" s="432"/>
      <c r="F18" s="432"/>
      <c r="G18" s="432"/>
      <c r="H18" s="450"/>
      <c r="I18" s="451"/>
      <c r="J18" s="22"/>
      <c r="K18" s="22"/>
      <c r="L18" s="22"/>
      <c r="M18" s="22"/>
      <c r="N18" s="432">
        <v>120</v>
      </c>
      <c r="O18" s="364"/>
      <c r="P18" s="66"/>
      <c r="Q18" s="66"/>
      <c r="R18" s="452" t="s">
        <v>36</v>
      </c>
      <c r="S18" s="453"/>
      <c r="T18" s="454"/>
      <c r="U18" s="350" t="s">
        <v>94</v>
      </c>
    </row>
    <row r="19" spans="1:21" ht="25.5" customHeight="1" hidden="1">
      <c r="A19" s="362"/>
      <c r="B19" s="442"/>
      <c r="C19" s="368"/>
      <c r="D19" s="432"/>
      <c r="E19" s="432"/>
      <c r="F19" s="432"/>
      <c r="G19" s="432"/>
      <c r="H19" s="73"/>
      <c r="I19" s="74"/>
      <c r="J19" s="22"/>
      <c r="K19" s="22"/>
      <c r="L19" s="22"/>
      <c r="M19" s="22"/>
      <c r="N19" s="432"/>
      <c r="O19" s="368"/>
      <c r="P19" s="66"/>
      <c r="Q19" s="66"/>
      <c r="R19" s="455"/>
      <c r="S19" s="379"/>
      <c r="T19" s="456"/>
      <c r="U19" s="350"/>
    </row>
    <row r="20" spans="1:21" ht="15">
      <c r="A20" s="362"/>
      <c r="B20" s="442"/>
      <c r="C20" s="65">
        <v>2018</v>
      </c>
      <c r="D20" s="65">
        <f>N20</f>
        <v>120</v>
      </c>
      <c r="E20" s="432"/>
      <c r="F20" s="432"/>
      <c r="G20" s="432"/>
      <c r="H20" s="447"/>
      <c r="I20" s="449"/>
      <c r="J20" s="22"/>
      <c r="K20" s="22"/>
      <c r="L20" s="22"/>
      <c r="M20" s="22"/>
      <c r="N20" s="65">
        <v>120</v>
      </c>
      <c r="O20" s="66"/>
      <c r="P20" s="66"/>
      <c r="Q20" s="66"/>
      <c r="R20" s="455"/>
      <c r="S20" s="379"/>
      <c r="T20" s="456"/>
      <c r="U20" s="350"/>
    </row>
    <row r="21" spans="1:21" ht="24.75" customHeight="1">
      <c r="A21" s="368"/>
      <c r="B21" s="443"/>
      <c r="C21" s="65">
        <v>2019</v>
      </c>
      <c r="D21" s="65">
        <f>N21</f>
        <v>120</v>
      </c>
      <c r="E21" s="432"/>
      <c r="F21" s="432"/>
      <c r="G21" s="432"/>
      <c r="H21" s="447"/>
      <c r="I21" s="449"/>
      <c r="J21" s="22"/>
      <c r="K21" s="22"/>
      <c r="L21" s="22"/>
      <c r="M21" s="22"/>
      <c r="N21" s="65">
        <v>120</v>
      </c>
      <c r="O21" s="66"/>
      <c r="P21" s="66"/>
      <c r="Q21" s="66"/>
      <c r="R21" s="445"/>
      <c r="S21" s="457"/>
      <c r="T21" s="446"/>
      <c r="U21" s="350"/>
    </row>
    <row r="22" spans="1:21" ht="15">
      <c r="A22" s="364">
        <v>3</v>
      </c>
      <c r="B22" s="441" t="s">
        <v>95</v>
      </c>
      <c r="C22" s="190">
        <v>2017</v>
      </c>
      <c r="D22" s="23">
        <f>N22</f>
        <v>40</v>
      </c>
      <c r="E22" s="75"/>
      <c r="F22" s="75"/>
      <c r="G22" s="75"/>
      <c r="H22" s="459"/>
      <c r="I22" s="460"/>
      <c r="J22" s="76"/>
      <c r="K22" s="76"/>
      <c r="L22" s="76"/>
      <c r="M22" s="77"/>
      <c r="N22" s="23">
        <v>40</v>
      </c>
      <c r="O22" s="66"/>
      <c r="P22" s="66"/>
      <c r="Q22" s="66"/>
      <c r="R22" s="66"/>
      <c r="S22" s="452" t="s">
        <v>36</v>
      </c>
      <c r="T22" s="454"/>
      <c r="U22" s="350" t="s">
        <v>96</v>
      </c>
    </row>
    <row r="23" spans="1:21" ht="21" customHeight="1">
      <c r="A23" s="362"/>
      <c r="B23" s="442"/>
      <c r="C23" s="23">
        <v>2018</v>
      </c>
      <c r="D23" s="23">
        <v>40</v>
      </c>
      <c r="E23" s="75"/>
      <c r="F23" s="75"/>
      <c r="G23" s="75"/>
      <c r="H23" s="459"/>
      <c r="I23" s="460"/>
      <c r="J23" s="78"/>
      <c r="K23" s="78"/>
      <c r="L23" s="78"/>
      <c r="M23" s="79"/>
      <c r="N23" s="23">
        <v>40</v>
      </c>
      <c r="O23" s="66"/>
      <c r="P23" s="66"/>
      <c r="Q23" s="66"/>
      <c r="R23" s="66"/>
      <c r="S23" s="455"/>
      <c r="T23" s="456"/>
      <c r="U23" s="350"/>
    </row>
    <row r="24" spans="1:21" ht="15">
      <c r="A24" s="368"/>
      <c r="B24" s="443"/>
      <c r="C24" s="23">
        <v>2019</v>
      </c>
      <c r="D24" s="23">
        <f>N24</f>
        <v>40</v>
      </c>
      <c r="E24" s="75"/>
      <c r="F24" s="80"/>
      <c r="G24" s="80"/>
      <c r="H24" s="461"/>
      <c r="I24" s="461"/>
      <c r="J24" s="81"/>
      <c r="K24" s="81"/>
      <c r="L24" s="81"/>
      <c r="M24" s="82"/>
      <c r="N24" s="23">
        <v>40</v>
      </c>
      <c r="O24" s="66"/>
      <c r="P24" s="66"/>
      <c r="Q24" s="66"/>
      <c r="R24" s="66"/>
      <c r="S24" s="445"/>
      <c r="T24" s="446"/>
      <c r="U24" s="350"/>
    </row>
    <row r="25" spans="1:21" ht="28.5" customHeight="1">
      <c r="A25" s="364" t="s">
        <v>52</v>
      </c>
      <c r="B25" s="462" t="s">
        <v>97</v>
      </c>
      <c r="C25" s="65">
        <v>2017</v>
      </c>
      <c r="D25" s="65">
        <v>163.5</v>
      </c>
      <c r="E25" s="66"/>
      <c r="F25" s="83"/>
      <c r="G25" s="83"/>
      <c r="H25" s="458"/>
      <c r="I25" s="372"/>
      <c r="J25" s="432"/>
      <c r="K25" s="432"/>
      <c r="L25" s="432"/>
      <c r="M25" s="432"/>
      <c r="N25" s="65">
        <v>163.5</v>
      </c>
      <c r="O25" s="66"/>
      <c r="P25" s="66"/>
      <c r="Q25" s="66"/>
      <c r="R25" s="66"/>
      <c r="S25" s="66"/>
      <c r="T25" s="364" t="s">
        <v>36</v>
      </c>
      <c r="U25" s="441" t="s">
        <v>98</v>
      </c>
    </row>
    <row r="26" spans="1:21" ht="15">
      <c r="A26" s="362"/>
      <c r="B26" s="463"/>
      <c r="C26" s="65">
        <v>2018</v>
      </c>
      <c r="D26" s="65">
        <v>163.5</v>
      </c>
      <c r="E26" s="66"/>
      <c r="F26" s="83"/>
      <c r="G26" s="83"/>
      <c r="H26" s="458"/>
      <c r="I26" s="372"/>
      <c r="J26" s="432"/>
      <c r="K26" s="432"/>
      <c r="L26" s="432"/>
      <c r="M26" s="432"/>
      <c r="N26" s="65">
        <v>163.5</v>
      </c>
      <c r="O26" s="66"/>
      <c r="P26" s="66"/>
      <c r="Q26" s="66"/>
      <c r="R26" s="66"/>
      <c r="S26" s="66"/>
      <c r="T26" s="362"/>
      <c r="U26" s="442"/>
    </row>
    <row r="27" spans="1:21" ht="18.75" customHeight="1">
      <c r="A27" s="368"/>
      <c r="B27" s="464"/>
      <c r="C27" s="65">
        <v>2019</v>
      </c>
      <c r="D27" s="65">
        <v>163.5</v>
      </c>
      <c r="E27" s="66"/>
      <c r="F27" s="83"/>
      <c r="G27" s="83"/>
      <c r="H27" s="458"/>
      <c r="I27" s="372"/>
      <c r="J27" s="432"/>
      <c r="K27" s="432"/>
      <c r="L27" s="432"/>
      <c r="M27" s="432"/>
      <c r="N27" s="65">
        <v>163.5</v>
      </c>
      <c r="O27" s="66"/>
      <c r="P27" s="66"/>
      <c r="Q27" s="66"/>
      <c r="R27" s="66"/>
      <c r="S27" s="66"/>
      <c r="T27" s="368"/>
      <c r="U27" s="443"/>
    </row>
    <row r="28" spans="1:21" ht="16.5" customHeight="1">
      <c r="A28" s="364" t="s">
        <v>58</v>
      </c>
      <c r="B28" s="441" t="s">
        <v>99</v>
      </c>
      <c r="C28" s="65">
        <v>2017</v>
      </c>
      <c r="D28" s="65">
        <v>10</v>
      </c>
      <c r="E28" s="66"/>
      <c r="F28" s="66"/>
      <c r="G28" s="66"/>
      <c r="H28" s="444"/>
      <c r="I28" s="372"/>
      <c r="J28" s="72"/>
      <c r="K28" s="432"/>
      <c r="L28" s="432"/>
      <c r="M28" s="432"/>
      <c r="N28" s="65">
        <v>10</v>
      </c>
      <c r="O28" s="432"/>
      <c r="P28" s="432"/>
      <c r="Q28" s="432"/>
      <c r="R28" s="432"/>
      <c r="S28" s="432"/>
      <c r="T28" s="364" t="s">
        <v>36</v>
      </c>
      <c r="U28" s="441" t="s">
        <v>100</v>
      </c>
    </row>
    <row r="29" spans="1:21" ht="15">
      <c r="A29" s="362"/>
      <c r="B29" s="442"/>
      <c r="C29" s="65">
        <v>2018</v>
      </c>
      <c r="D29" s="65">
        <v>10</v>
      </c>
      <c r="E29" s="66"/>
      <c r="F29" s="66"/>
      <c r="G29" s="66"/>
      <c r="H29" s="444"/>
      <c r="I29" s="372"/>
      <c r="J29" s="72"/>
      <c r="K29" s="432"/>
      <c r="L29" s="432"/>
      <c r="M29" s="432"/>
      <c r="N29" s="65">
        <v>10</v>
      </c>
      <c r="O29" s="432"/>
      <c r="P29" s="432"/>
      <c r="Q29" s="432"/>
      <c r="R29" s="432"/>
      <c r="S29" s="432"/>
      <c r="T29" s="362"/>
      <c r="U29" s="442"/>
    </row>
    <row r="30" spans="1:21" ht="21" customHeight="1">
      <c r="A30" s="368"/>
      <c r="B30" s="443"/>
      <c r="C30" s="65">
        <v>2019</v>
      </c>
      <c r="D30" s="65">
        <v>10</v>
      </c>
      <c r="E30" s="66"/>
      <c r="F30" s="66"/>
      <c r="G30" s="66"/>
      <c r="H30" s="444"/>
      <c r="I30" s="372"/>
      <c r="J30" s="72"/>
      <c r="K30" s="66"/>
      <c r="L30" s="66"/>
      <c r="M30" s="66"/>
      <c r="N30" s="65">
        <v>10</v>
      </c>
      <c r="O30" s="432"/>
      <c r="P30" s="432"/>
      <c r="Q30" s="432"/>
      <c r="R30" s="432"/>
      <c r="S30" s="432"/>
      <c r="T30" s="368"/>
      <c r="U30" s="443"/>
    </row>
    <row r="31" spans="1:21" ht="18.75" customHeight="1">
      <c r="A31" s="64"/>
      <c r="B31" s="466" t="s">
        <v>101</v>
      </c>
      <c r="C31" s="25">
        <v>2017</v>
      </c>
      <c r="D31" s="25">
        <f>SUM(E31:N31)</f>
        <v>358.5</v>
      </c>
      <c r="E31" s="35"/>
      <c r="F31" s="84"/>
      <c r="G31" s="84"/>
      <c r="H31" s="468"/>
      <c r="I31" s="468"/>
      <c r="J31" s="84"/>
      <c r="K31" s="84"/>
      <c r="L31" s="85"/>
      <c r="M31" s="35"/>
      <c r="N31" s="25">
        <f>SUM(N15+N18+N22+N25+N28)</f>
        <v>358.5</v>
      </c>
      <c r="O31" s="65"/>
      <c r="P31" s="65"/>
      <c r="Q31" s="65"/>
      <c r="R31" s="65"/>
      <c r="S31" s="65"/>
      <c r="T31" s="64"/>
      <c r="U31" s="63"/>
    </row>
    <row r="32" spans="1:21" ht="18.75" customHeight="1">
      <c r="A32" s="64"/>
      <c r="B32" s="431"/>
      <c r="C32" s="25">
        <v>2018</v>
      </c>
      <c r="D32" s="25">
        <f>SUM(E32:N32)</f>
        <v>358.5</v>
      </c>
      <c r="E32" s="35"/>
      <c r="F32" s="84"/>
      <c r="G32" s="84"/>
      <c r="H32" s="468"/>
      <c r="I32" s="468"/>
      <c r="J32" s="84"/>
      <c r="K32" s="84"/>
      <c r="L32" s="85"/>
      <c r="M32" s="35"/>
      <c r="N32" s="25">
        <f>SUM(N16+N20+N23+N26+N29)</f>
        <v>358.5</v>
      </c>
      <c r="O32" s="65"/>
      <c r="P32" s="65"/>
      <c r="Q32" s="65"/>
      <c r="R32" s="65"/>
      <c r="S32" s="65"/>
      <c r="T32" s="64"/>
      <c r="U32" s="63"/>
    </row>
    <row r="33" spans="1:21" ht="18.75" customHeight="1">
      <c r="A33" s="64"/>
      <c r="B33" s="431"/>
      <c r="C33" s="25">
        <v>2019</v>
      </c>
      <c r="D33" s="25">
        <f>SUM(E33:N33)</f>
        <v>358.5</v>
      </c>
      <c r="E33" s="35"/>
      <c r="F33" s="84"/>
      <c r="G33" s="84"/>
      <c r="H33" s="468"/>
      <c r="I33" s="468"/>
      <c r="J33" s="84"/>
      <c r="K33" s="84"/>
      <c r="L33" s="85"/>
      <c r="M33" s="35"/>
      <c r="N33" s="25">
        <f>SUM(N17+N21+N24+N27+N30)</f>
        <v>358.5</v>
      </c>
      <c r="O33" s="65"/>
      <c r="P33" s="65"/>
      <c r="Q33" s="65"/>
      <c r="R33" s="65"/>
      <c r="S33" s="65"/>
      <c r="T33" s="64"/>
      <c r="U33" s="63"/>
    </row>
    <row r="34" spans="1:21" ht="24" customHeight="1">
      <c r="A34" s="22"/>
      <c r="B34" s="467"/>
      <c r="C34" s="86" t="s">
        <v>188</v>
      </c>
      <c r="D34" s="25">
        <f>SUM(D31:D33)</f>
        <v>1075.5</v>
      </c>
      <c r="E34" s="89">
        <f>SUM(E31:E33)</f>
        <v>0</v>
      </c>
      <c r="F34" s="87"/>
      <c r="G34" s="87"/>
      <c r="H34" s="469">
        <f>SUM(E31:E33)</f>
        <v>0</v>
      </c>
      <c r="I34" s="469"/>
      <c r="J34" s="87"/>
      <c r="K34" s="87"/>
      <c r="L34" s="88"/>
      <c r="M34" s="25">
        <v>430</v>
      </c>
      <c r="N34" s="89">
        <f>SUM(N31:N33)</f>
        <v>1075.5</v>
      </c>
      <c r="O34" s="465"/>
      <c r="P34" s="465"/>
      <c r="Q34" s="465"/>
      <c r="R34" s="465"/>
      <c r="S34" s="465"/>
      <c r="T34" s="90"/>
      <c r="U34" s="86"/>
    </row>
    <row r="35" spans="9:15" ht="15">
      <c r="I35" s="194"/>
      <c r="J35" s="194"/>
      <c r="K35" s="194"/>
      <c r="L35" s="194"/>
      <c r="M35" s="194"/>
      <c r="N35" s="194"/>
      <c r="O35" s="194"/>
    </row>
  </sheetData>
  <sheetProtection/>
  <mergeCells count="76">
    <mergeCell ref="T1:U1"/>
    <mergeCell ref="T2:U2"/>
    <mergeCell ref="B1:K1"/>
    <mergeCell ref="B2:K2"/>
    <mergeCell ref="J3:K3"/>
    <mergeCell ref="J4:K4"/>
    <mergeCell ref="B31:B34"/>
    <mergeCell ref="H31:I31"/>
    <mergeCell ref="H32:I32"/>
    <mergeCell ref="H33:I33"/>
    <mergeCell ref="H34:I34"/>
    <mergeCell ref="J26:M26"/>
    <mergeCell ref="U28:U30"/>
    <mergeCell ref="O34:S34"/>
    <mergeCell ref="H29:I29"/>
    <mergeCell ref="K29:M29"/>
    <mergeCell ref="H30:I30"/>
    <mergeCell ref="T28:T30"/>
    <mergeCell ref="O28:S30"/>
    <mergeCell ref="H27:I27"/>
    <mergeCell ref="J27:M27"/>
    <mergeCell ref="A28:A30"/>
    <mergeCell ref="B28:B30"/>
    <mergeCell ref="H28:I28"/>
    <mergeCell ref="K28:M28"/>
    <mergeCell ref="A25:A27"/>
    <mergeCell ref="B25:B27"/>
    <mergeCell ref="H25:I25"/>
    <mergeCell ref="J25:M25"/>
    <mergeCell ref="T25:T27"/>
    <mergeCell ref="U25:U27"/>
    <mergeCell ref="H26:I26"/>
    <mergeCell ref="A22:A24"/>
    <mergeCell ref="B22:B24"/>
    <mergeCell ref="H22:I22"/>
    <mergeCell ref="S22:T24"/>
    <mergeCell ref="U22:U24"/>
    <mergeCell ref="H23:I23"/>
    <mergeCell ref="H24:I24"/>
    <mergeCell ref="N18:N19"/>
    <mergeCell ref="O18:O19"/>
    <mergeCell ref="R18:T21"/>
    <mergeCell ref="U18:U21"/>
    <mergeCell ref="E20:G20"/>
    <mergeCell ref="H20:I20"/>
    <mergeCell ref="E21:G21"/>
    <mergeCell ref="H21:I21"/>
    <mergeCell ref="A18:A21"/>
    <mergeCell ref="B18:B21"/>
    <mergeCell ref="C18:C19"/>
    <mergeCell ref="D18:D19"/>
    <mergeCell ref="E18:G19"/>
    <mergeCell ref="H18:I18"/>
    <mergeCell ref="A15:A17"/>
    <mergeCell ref="B15:B17"/>
    <mergeCell ref="H15:I15"/>
    <mergeCell ref="T15:T17"/>
    <mergeCell ref="U15:U17"/>
    <mergeCell ref="H16:I16"/>
    <mergeCell ref="G17:M17"/>
    <mergeCell ref="A13:U13"/>
    <mergeCell ref="A14:U14"/>
    <mergeCell ref="F9:N9"/>
    <mergeCell ref="F10:M10"/>
    <mergeCell ref="F11:M11"/>
    <mergeCell ref="P11:T11"/>
    <mergeCell ref="A12:U12"/>
    <mergeCell ref="A8:A10"/>
    <mergeCell ref="B8:B10"/>
    <mergeCell ref="C8:C10"/>
    <mergeCell ref="D8:D10"/>
    <mergeCell ref="E8:N8"/>
    <mergeCell ref="O8:O10"/>
    <mergeCell ref="T8:T10"/>
    <mergeCell ref="U8:U10"/>
    <mergeCell ref="E9:E10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70" zoomScaleNormal="70" zoomScalePageLayoutView="0" workbookViewId="0" topLeftCell="A1">
      <selection activeCell="A7" sqref="A7:K7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5" width="12.8515625" style="0" customWidth="1"/>
    <col min="6" max="6" width="11.8515625" style="0" customWidth="1"/>
    <col min="7" max="7" width="14.28125" style="0" customWidth="1"/>
    <col min="8" max="8" width="12.7109375" style="0" customWidth="1"/>
    <col min="10" max="10" width="13.00390625" style="0" customWidth="1"/>
    <col min="11" max="11" width="33.421875" style="0" customWidth="1"/>
  </cols>
  <sheetData>
    <row r="1" spans="2:11" ht="15">
      <c r="B1" s="267"/>
      <c r="C1" s="267"/>
      <c r="D1" s="267"/>
      <c r="E1" s="267"/>
      <c r="F1" s="267"/>
      <c r="G1" s="267"/>
      <c r="H1" s="267"/>
      <c r="I1" s="267"/>
      <c r="J1" s="267" t="s">
        <v>204</v>
      </c>
      <c r="K1" s="267"/>
    </row>
    <row r="2" spans="2:21" ht="15">
      <c r="B2" s="267" t="s">
        <v>202</v>
      </c>
      <c r="C2" s="267"/>
      <c r="D2" s="267"/>
      <c r="E2" s="267"/>
      <c r="F2" s="267"/>
      <c r="G2" s="267"/>
      <c r="H2" s="267"/>
      <c r="I2" s="267"/>
      <c r="J2" s="267"/>
      <c r="K2" s="267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11" ht="19.5" customHeight="1">
      <c r="A3" s="42"/>
      <c r="B3" s="187"/>
      <c r="C3" s="187"/>
      <c r="D3" s="187"/>
      <c r="E3" s="187"/>
      <c r="F3" s="187"/>
      <c r="G3" s="187"/>
      <c r="H3" s="187"/>
      <c r="I3" s="187"/>
      <c r="J3" s="267"/>
      <c r="K3" s="267"/>
    </row>
    <row r="4" spans="1:11" ht="16.5" customHeight="1">
      <c r="A4" s="42"/>
      <c r="B4" s="40"/>
      <c r="C4" s="40"/>
      <c r="D4" s="40"/>
      <c r="E4" s="41"/>
      <c r="F4" s="40"/>
      <c r="G4" s="93"/>
      <c r="H4" s="40"/>
      <c r="I4" s="40"/>
      <c r="J4" s="267"/>
      <c r="K4" s="267"/>
    </row>
    <row r="5" spans="1:11" ht="16.5" customHeight="1">
      <c r="A5" s="42"/>
      <c r="B5" s="40"/>
      <c r="C5" s="40"/>
      <c r="D5" s="40"/>
      <c r="E5" s="41"/>
      <c r="F5" s="40"/>
      <c r="G5" s="93"/>
      <c r="H5" s="40"/>
      <c r="I5" s="40"/>
      <c r="J5" s="187"/>
      <c r="K5" s="187"/>
    </row>
    <row r="6" spans="1:11" ht="1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5" customHeight="1">
      <c r="A7" s="496" t="s">
        <v>171</v>
      </c>
      <c r="B7" s="496"/>
      <c r="C7" s="496"/>
      <c r="D7" s="496"/>
      <c r="E7" s="496"/>
      <c r="F7" s="496"/>
      <c r="G7" s="496"/>
      <c r="H7" s="496"/>
      <c r="I7" s="496"/>
      <c r="J7" s="496"/>
      <c r="K7" s="497"/>
    </row>
    <row r="8" spans="1:11" ht="21.75" customHeight="1">
      <c r="A8" s="477" t="s">
        <v>0</v>
      </c>
      <c r="B8" s="477" t="s">
        <v>1</v>
      </c>
      <c r="C8" s="477" t="s">
        <v>2</v>
      </c>
      <c r="D8" s="477" t="s">
        <v>83</v>
      </c>
      <c r="E8" s="478" t="s">
        <v>84</v>
      </c>
      <c r="F8" s="479"/>
      <c r="G8" s="479"/>
      <c r="H8" s="480"/>
      <c r="I8" s="477" t="s">
        <v>75</v>
      </c>
      <c r="J8" s="477"/>
      <c r="K8" s="477" t="s">
        <v>76</v>
      </c>
    </row>
    <row r="9" spans="1:11" ht="15" customHeight="1">
      <c r="A9" s="477"/>
      <c r="B9" s="477"/>
      <c r="C9" s="477"/>
      <c r="D9" s="477"/>
      <c r="E9" s="481"/>
      <c r="F9" s="482"/>
      <c r="G9" s="482"/>
      <c r="H9" s="483"/>
      <c r="I9" s="477"/>
      <c r="J9" s="477"/>
      <c r="K9" s="477"/>
    </row>
    <row r="10" spans="1:11" ht="15" customHeight="1">
      <c r="A10" s="477"/>
      <c r="B10" s="477"/>
      <c r="C10" s="477"/>
      <c r="D10" s="477"/>
      <c r="E10" s="478" t="s">
        <v>24</v>
      </c>
      <c r="F10" s="488" t="s">
        <v>7</v>
      </c>
      <c r="G10" s="488"/>
      <c r="H10" s="490" t="s">
        <v>25</v>
      </c>
      <c r="I10" s="477"/>
      <c r="J10" s="477"/>
      <c r="K10" s="477"/>
    </row>
    <row r="11" spans="1:11" ht="94.5" customHeight="1">
      <c r="A11" s="477"/>
      <c r="B11" s="477"/>
      <c r="C11" s="477"/>
      <c r="D11" s="477"/>
      <c r="E11" s="481"/>
      <c r="F11" s="59" t="s">
        <v>26</v>
      </c>
      <c r="G11" s="59" t="s">
        <v>27</v>
      </c>
      <c r="H11" s="483"/>
      <c r="I11" s="477"/>
      <c r="J11" s="477"/>
      <c r="K11" s="477"/>
    </row>
    <row r="12" spans="1:11" ht="1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477">
        <v>9</v>
      </c>
      <c r="J12" s="477"/>
      <c r="K12" s="59">
        <v>10</v>
      </c>
    </row>
    <row r="13" spans="1:11" ht="15">
      <c r="A13" s="502" t="s">
        <v>77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</row>
    <row r="14" spans="1:14" ht="37.5" customHeight="1">
      <c r="A14" s="495" t="s">
        <v>122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N14" t="s">
        <v>43</v>
      </c>
    </row>
    <row r="15" spans="1:11" ht="39" customHeight="1">
      <c r="A15" s="477" t="s">
        <v>11</v>
      </c>
      <c r="B15" s="470" t="s">
        <v>128</v>
      </c>
      <c r="C15" s="59">
        <v>2017</v>
      </c>
      <c r="D15" s="62">
        <f>SUM(E15:G15)</f>
        <v>4</v>
      </c>
      <c r="E15" s="59"/>
      <c r="F15" s="92"/>
      <c r="G15" s="62">
        <v>4</v>
      </c>
      <c r="H15" s="475"/>
      <c r="I15" s="470" t="s">
        <v>78</v>
      </c>
      <c r="J15" s="470"/>
      <c r="K15" s="487" t="s">
        <v>129</v>
      </c>
    </row>
    <row r="16" spans="1:11" ht="39" customHeight="1">
      <c r="A16" s="477"/>
      <c r="B16" s="470"/>
      <c r="C16" s="59">
        <v>2018</v>
      </c>
      <c r="D16" s="61">
        <f>SUM(E16:G16)</f>
        <v>4</v>
      </c>
      <c r="E16" s="59"/>
      <c r="F16" s="92"/>
      <c r="G16" s="61">
        <v>4</v>
      </c>
      <c r="H16" s="475"/>
      <c r="I16" s="470"/>
      <c r="J16" s="470"/>
      <c r="K16" s="487"/>
    </row>
    <row r="17" spans="1:11" ht="38.25" customHeight="1">
      <c r="A17" s="472"/>
      <c r="B17" s="471"/>
      <c r="C17" s="110">
        <v>2019</v>
      </c>
      <c r="D17" s="111">
        <f>SUM(E17:G17)</f>
        <v>4</v>
      </c>
      <c r="E17" s="110"/>
      <c r="F17" s="107"/>
      <c r="G17" s="111">
        <v>4</v>
      </c>
      <c r="H17" s="489"/>
      <c r="I17" s="471"/>
      <c r="J17" s="471"/>
      <c r="K17" s="487"/>
    </row>
    <row r="18" spans="1:11" ht="15.75" customHeight="1">
      <c r="A18" s="484" t="s">
        <v>130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6"/>
    </row>
    <row r="19" spans="1:14" ht="36" customHeight="1">
      <c r="A19" s="477" t="s">
        <v>125</v>
      </c>
      <c r="B19" s="476" t="s">
        <v>131</v>
      </c>
      <c r="C19" s="188">
        <v>2017</v>
      </c>
      <c r="D19" s="59">
        <f>SUM(E19:G19)</f>
        <v>1.5</v>
      </c>
      <c r="E19" s="59"/>
      <c r="F19" s="92"/>
      <c r="G19" s="59">
        <v>1.5</v>
      </c>
      <c r="H19" s="475"/>
      <c r="I19" s="470" t="s">
        <v>81</v>
      </c>
      <c r="J19" s="470"/>
      <c r="K19" s="491" t="s">
        <v>151</v>
      </c>
      <c r="L19" t="s">
        <v>43</v>
      </c>
      <c r="N19" t="s">
        <v>43</v>
      </c>
    </row>
    <row r="20" spans="1:11" ht="35.25" customHeight="1">
      <c r="A20" s="477"/>
      <c r="B20" s="476"/>
      <c r="C20" s="188">
        <v>2018</v>
      </c>
      <c r="D20" s="59">
        <f>SUM(E20:G20)</f>
        <v>1.5</v>
      </c>
      <c r="E20" s="59"/>
      <c r="F20" s="92"/>
      <c r="G20" s="59">
        <v>1.5</v>
      </c>
      <c r="H20" s="475"/>
      <c r="I20" s="470"/>
      <c r="J20" s="470"/>
      <c r="K20" s="431"/>
    </row>
    <row r="21" spans="1:11" ht="51" customHeight="1">
      <c r="A21" s="477"/>
      <c r="B21" s="476"/>
      <c r="C21" s="189">
        <v>2019</v>
      </c>
      <c r="D21" s="59">
        <f>SUM(E21:G21)</f>
        <v>1.5</v>
      </c>
      <c r="E21" s="59"/>
      <c r="F21" s="92"/>
      <c r="G21" s="59">
        <v>1.5</v>
      </c>
      <c r="H21" s="475"/>
      <c r="I21" s="470"/>
      <c r="J21" s="470"/>
      <c r="K21" s="467"/>
    </row>
    <row r="22" spans="1:11" ht="15.75" customHeight="1">
      <c r="A22" s="484" t="s">
        <v>132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6"/>
    </row>
    <row r="23" spans="1:12" ht="35.25" customHeight="1">
      <c r="A23" s="477" t="s">
        <v>133</v>
      </c>
      <c r="B23" s="476" t="s">
        <v>134</v>
      </c>
      <c r="C23" s="188">
        <v>2017</v>
      </c>
      <c r="D23" s="108">
        <f aca="true" t="shared" si="0" ref="D23:D52">SUM(E23:G23)</f>
        <v>7.6</v>
      </c>
      <c r="E23" s="108"/>
      <c r="F23" s="109"/>
      <c r="G23" s="61">
        <v>7.6</v>
      </c>
      <c r="H23" s="475"/>
      <c r="I23" s="470" t="s">
        <v>78</v>
      </c>
      <c r="J23" s="470"/>
      <c r="K23" s="492" t="s">
        <v>135</v>
      </c>
      <c r="L23" t="s">
        <v>43</v>
      </c>
    </row>
    <row r="24" spans="1:13" ht="35.25" customHeight="1">
      <c r="A24" s="477"/>
      <c r="B24" s="476"/>
      <c r="C24" s="188">
        <v>2018</v>
      </c>
      <c r="D24" s="108">
        <f t="shared" si="0"/>
        <v>19.2</v>
      </c>
      <c r="E24" s="108"/>
      <c r="F24" s="109"/>
      <c r="G24" s="61">
        <f>SUM(G27+G30+G33+G36+G39+G42+G45+G48)</f>
        <v>19.2</v>
      </c>
      <c r="H24" s="475"/>
      <c r="I24" s="470"/>
      <c r="J24" s="470"/>
      <c r="K24" s="493"/>
      <c r="M24" s="31"/>
    </row>
    <row r="25" spans="1:18" ht="35.25" customHeight="1">
      <c r="A25" s="477"/>
      <c r="B25" s="476"/>
      <c r="C25" s="189">
        <v>2019</v>
      </c>
      <c r="D25" s="108">
        <f t="shared" si="0"/>
        <v>19.2</v>
      </c>
      <c r="E25" s="108"/>
      <c r="F25" s="109"/>
      <c r="G25" s="61">
        <f>SUM(G28+G31+G34+G37+G40+G43+G46+G49)</f>
        <v>19.2</v>
      </c>
      <c r="H25" s="475"/>
      <c r="I25" s="471"/>
      <c r="J25" s="471"/>
      <c r="K25" s="493"/>
      <c r="R25" t="s">
        <v>43</v>
      </c>
    </row>
    <row r="26" spans="1:15" ht="35.25" customHeight="1">
      <c r="A26" s="472" t="s">
        <v>68</v>
      </c>
      <c r="B26" s="476" t="s">
        <v>136</v>
      </c>
      <c r="C26" s="188">
        <v>2017</v>
      </c>
      <c r="D26" s="61">
        <f t="shared" si="0"/>
        <v>6.4</v>
      </c>
      <c r="E26" s="108"/>
      <c r="F26" s="109"/>
      <c r="G26" s="61">
        <v>6.4</v>
      </c>
      <c r="H26" s="475"/>
      <c r="I26" s="470" t="s">
        <v>78</v>
      </c>
      <c r="J26" s="470"/>
      <c r="K26" s="493"/>
      <c r="O26" t="s">
        <v>43</v>
      </c>
    </row>
    <row r="27" spans="1:11" ht="35.25" customHeight="1">
      <c r="A27" s="473"/>
      <c r="B27" s="476"/>
      <c r="C27" s="188">
        <v>2018</v>
      </c>
      <c r="D27" s="61">
        <f t="shared" si="0"/>
        <v>4</v>
      </c>
      <c r="E27" s="108"/>
      <c r="F27" s="109"/>
      <c r="G27" s="61">
        <v>4</v>
      </c>
      <c r="H27" s="475"/>
      <c r="I27" s="470"/>
      <c r="J27" s="470"/>
      <c r="K27" s="493"/>
    </row>
    <row r="28" spans="1:11" ht="35.25" customHeight="1">
      <c r="A28" s="474"/>
      <c r="B28" s="476"/>
      <c r="C28" s="189">
        <v>2019</v>
      </c>
      <c r="D28" s="61">
        <f t="shared" si="0"/>
        <v>4</v>
      </c>
      <c r="E28" s="108"/>
      <c r="F28" s="109"/>
      <c r="G28" s="61">
        <v>4</v>
      </c>
      <c r="H28" s="475"/>
      <c r="I28" s="471"/>
      <c r="J28" s="471"/>
      <c r="K28" s="493"/>
    </row>
    <row r="29" spans="1:11" ht="35.25" customHeight="1">
      <c r="A29" s="472" t="s">
        <v>137</v>
      </c>
      <c r="B29" s="476" t="s">
        <v>138</v>
      </c>
      <c r="C29" s="188">
        <v>2017</v>
      </c>
      <c r="D29" s="61">
        <f t="shared" si="0"/>
        <v>0</v>
      </c>
      <c r="E29" s="108"/>
      <c r="F29" s="109"/>
      <c r="G29" s="61">
        <v>0</v>
      </c>
      <c r="H29" s="475"/>
      <c r="I29" s="470" t="s">
        <v>78</v>
      </c>
      <c r="J29" s="470"/>
      <c r="K29" s="493"/>
    </row>
    <row r="30" spans="1:16" ht="35.25" customHeight="1">
      <c r="A30" s="473"/>
      <c r="B30" s="476"/>
      <c r="C30" s="188">
        <v>2018</v>
      </c>
      <c r="D30" s="61">
        <f t="shared" si="0"/>
        <v>3</v>
      </c>
      <c r="E30" s="108"/>
      <c r="F30" s="109"/>
      <c r="G30" s="61">
        <v>3</v>
      </c>
      <c r="H30" s="475"/>
      <c r="I30" s="470"/>
      <c r="J30" s="470"/>
      <c r="K30" s="493"/>
      <c r="O30" t="s">
        <v>43</v>
      </c>
      <c r="P30" t="s">
        <v>43</v>
      </c>
    </row>
    <row r="31" spans="1:11" ht="35.25" customHeight="1">
      <c r="A31" s="474"/>
      <c r="B31" s="476"/>
      <c r="C31" s="189">
        <v>2019</v>
      </c>
      <c r="D31" s="61">
        <f t="shared" si="0"/>
        <v>3</v>
      </c>
      <c r="E31" s="108"/>
      <c r="F31" s="109"/>
      <c r="G31" s="61">
        <v>3</v>
      </c>
      <c r="H31" s="475"/>
      <c r="I31" s="471"/>
      <c r="J31" s="471"/>
      <c r="K31" s="493"/>
    </row>
    <row r="32" spans="1:11" ht="35.25" customHeight="1">
      <c r="A32" s="472" t="s">
        <v>139</v>
      </c>
      <c r="B32" s="476" t="s">
        <v>140</v>
      </c>
      <c r="C32" s="188">
        <v>2017</v>
      </c>
      <c r="D32" s="61">
        <f t="shared" si="0"/>
        <v>1.2</v>
      </c>
      <c r="E32" s="108"/>
      <c r="F32" s="109"/>
      <c r="G32" s="61">
        <v>1.2</v>
      </c>
      <c r="H32" s="475"/>
      <c r="I32" s="470" t="s">
        <v>78</v>
      </c>
      <c r="J32" s="470"/>
      <c r="K32" s="493"/>
    </row>
    <row r="33" spans="1:11" ht="35.25" customHeight="1">
      <c r="A33" s="473"/>
      <c r="B33" s="476"/>
      <c r="C33" s="188">
        <v>2018</v>
      </c>
      <c r="D33" s="61">
        <f t="shared" si="0"/>
        <v>2.2</v>
      </c>
      <c r="E33" s="108"/>
      <c r="F33" s="109"/>
      <c r="G33" s="61">
        <v>2.2</v>
      </c>
      <c r="H33" s="475"/>
      <c r="I33" s="470"/>
      <c r="J33" s="470"/>
      <c r="K33" s="493"/>
    </row>
    <row r="34" spans="1:19" ht="35.25" customHeight="1">
      <c r="A34" s="474"/>
      <c r="B34" s="476"/>
      <c r="C34" s="189">
        <v>2019</v>
      </c>
      <c r="D34" s="61">
        <f t="shared" si="0"/>
        <v>2.2</v>
      </c>
      <c r="E34" s="108"/>
      <c r="F34" s="109"/>
      <c r="G34" s="61">
        <v>2.2</v>
      </c>
      <c r="H34" s="475"/>
      <c r="I34" s="471"/>
      <c r="J34" s="471"/>
      <c r="K34" s="493"/>
      <c r="S34" t="s">
        <v>43</v>
      </c>
    </row>
    <row r="35" spans="1:11" ht="35.25" customHeight="1">
      <c r="A35" s="472" t="s">
        <v>141</v>
      </c>
      <c r="B35" s="476" t="s">
        <v>142</v>
      </c>
      <c r="C35" s="188">
        <v>2017</v>
      </c>
      <c r="D35" s="61">
        <f t="shared" si="0"/>
        <v>0</v>
      </c>
      <c r="E35" s="108"/>
      <c r="F35" s="109"/>
      <c r="G35" s="61">
        <v>0</v>
      </c>
      <c r="H35" s="475"/>
      <c r="I35" s="470" t="s">
        <v>78</v>
      </c>
      <c r="J35" s="470"/>
      <c r="K35" s="493"/>
    </row>
    <row r="36" spans="1:11" ht="35.25" customHeight="1">
      <c r="A36" s="473"/>
      <c r="B36" s="476"/>
      <c r="C36" s="188">
        <v>2018</v>
      </c>
      <c r="D36" s="61">
        <f t="shared" si="0"/>
        <v>10</v>
      </c>
      <c r="E36" s="108"/>
      <c r="F36" s="109"/>
      <c r="G36" s="61">
        <v>10</v>
      </c>
      <c r="H36" s="475"/>
      <c r="I36" s="470"/>
      <c r="J36" s="470"/>
      <c r="K36" s="493"/>
    </row>
    <row r="37" spans="1:14" ht="35.25" customHeight="1">
      <c r="A37" s="474"/>
      <c r="B37" s="476"/>
      <c r="C37" s="189">
        <v>2019</v>
      </c>
      <c r="D37" s="61">
        <f t="shared" si="0"/>
        <v>10</v>
      </c>
      <c r="E37" s="108"/>
      <c r="F37" s="109"/>
      <c r="G37" s="61">
        <v>10</v>
      </c>
      <c r="H37" s="475"/>
      <c r="I37" s="471"/>
      <c r="J37" s="471"/>
      <c r="K37" s="493"/>
      <c r="N37" t="s">
        <v>43</v>
      </c>
    </row>
    <row r="38" spans="1:11" ht="35.25" customHeight="1">
      <c r="A38" s="472" t="s">
        <v>143</v>
      </c>
      <c r="B38" s="476" t="s">
        <v>144</v>
      </c>
      <c r="C38" s="188">
        <v>2017</v>
      </c>
      <c r="D38" s="61">
        <f t="shared" si="0"/>
        <v>0</v>
      </c>
      <c r="E38" s="108"/>
      <c r="F38" s="109"/>
      <c r="G38" s="61">
        <v>0</v>
      </c>
      <c r="H38" s="475"/>
      <c r="I38" s="470" t="s">
        <v>78</v>
      </c>
      <c r="J38" s="470"/>
      <c r="K38" s="493"/>
    </row>
    <row r="39" spans="1:13" ht="35.25" customHeight="1">
      <c r="A39" s="473"/>
      <c r="B39" s="476"/>
      <c r="C39" s="188">
        <v>2018</v>
      </c>
      <c r="D39" s="61">
        <f t="shared" si="0"/>
        <v>0</v>
      </c>
      <c r="E39" s="108"/>
      <c r="F39" s="109"/>
      <c r="G39" s="61">
        <v>0</v>
      </c>
      <c r="H39" s="475"/>
      <c r="I39" s="470"/>
      <c r="J39" s="470"/>
      <c r="K39" s="493"/>
      <c r="M39" t="s">
        <v>43</v>
      </c>
    </row>
    <row r="40" spans="1:11" ht="35.25" customHeight="1">
      <c r="A40" s="474"/>
      <c r="B40" s="476"/>
      <c r="C40" s="189">
        <v>2019</v>
      </c>
      <c r="D40" s="61">
        <f t="shared" si="0"/>
        <v>0</v>
      </c>
      <c r="E40" s="108"/>
      <c r="F40" s="109"/>
      <c r="G40" s="61">
        <v>0</v>
      </c>
      <c r="H40" s="475"/>
      <c r="I40" s="471"/>
      <c r="J40" s="471"/>
      <c r="K40" s="493"/>
    </row>
    <row r="41" spans="1:11" ht="35.25" customHeight="1">
      <c r="A41" s="472" t="s">
        <v>145</v>
      </c>
      <c r="B41" s="476" t="s">
        <v>146</v>
      </c>
      <c r="C41" s="188">
        <v>2017</v>
      </c>
      <c r="D41" s="61">
        <f t="shared" si="0"/>
        <v>0</v>
      </c>
      <c r="E41" s="108"/>
      <c r="F41" s="109"/>
      <c r="G41" s="61">
        <v>0</v>
      </c>
      <c r="H41" s="475"/>
      <c r="I41" s="470" t="s">
        <v>78</v>
      </c>
      <c r="J41" s="470"/>
      <c r="K41" s="493"/>
    </row>
    <row r="42" spans="1:13" ht="35.25" customHeight="1">
      <c r="A42" s="473"/>
      <c r="B42" s="476"/>
      <c r="C42" s="188">
        <v>2018</v>
      </c>
      <c r="D42" s="61">
        <f t="shared" si="0"/>
        <v>0</v>
      </c>
      <c r="E42" s="108"/>
      <c r="F42" s="109"/>
      <c r="G42" s="61">
        <v>0</v>
      </c>
      <c r="H42" s="475"/>
      <c r="I42" s="470"/>
      <c r="J42" s="470"/>
      <c r="K42" s="493"/>
      <c r="M42" t="s">
        <v>43</v>
      </c>
    </row>
    <row r="43" spans="1:11" ht="35.25" customHeight="1">
      <c r="A43" s="474"/>
      <c r="B43" s="476"/>
      <c r="C43" s="189">
        <v>2019</v>
      </c>
      <c r="D43" s="61">
        <f t="shared" si="0"/>
        <v>0</v>
      </c>
      <c r="E43" s="108"/>
      <c r="F43" s="109"/>
      <c r="G43" s="61">
        <v>0</v>
      </c>
      <c r="H43" s="475"/>
      <c r="I43" s="471"/>
      <c r="J43" s="471"/>
      <c r="K43" s="493"/>
    </row>
    <row r="44" spans="1:11" ht="35.25" customHeight="1">
      <c r="A44" s="472" t="s">
        <v>147</v>
      </c>
      <c r="B44" s="476" t="s">
        <v>148</v>
      </c>
      <c r="C44" s="188">
        <v>2017</v>
      </c>
      <c r="D44" s="61">
        <f t="shared" si="0"/>
        <v>0</v>
      </c>
      <c r="E44" s="108"/>
      <c r="F44" s="109"/>
      <c r="G44" s="61">
        <v>0</v>
      </c>
      <c r="H44" s="475"/>
      <c r="I44" s="470" t="s">
        <v>78</v>
      </c>
      <c r="J44" s="470"/>
      <c r="K44" s="493"/>
    </row>
    <row r="45" spans="1:12" ht="35.25" customHeight="1">
      <c r="A45" s="473"/>
      <c r="B45" s="476"/>
      <c r="C45" s="188">
        <v>2018</v>
      </c>
      <c r="D45" s="61">
        <f t="shared" si="0"/>
        <v>0</v>
      </c>
      <c r="E45" s="108"/>
      <c r="F45" s="109"/>
      <c r="G45" s="61">
        <v>0</v>
      </c>
      <c r="H45" s="475"/>
      <c r="I45" s="470"/>
      <c r="J45" s="470"/>
      <c r="K45" s="493"/>
      <c r="L45" t="s">
        <v>43</v>
      </c>
    </row>
    <row r="46" spans="1:11" ht="35.25" customHeight="1">
      <c r="A46" s="474"/>
      <c r="B46" s="476"/>
      <c r="C46" s="189">
        <v>2019</v>
      </c>
      <c r="D46" s="61">
        <f t="shared" si="0"/>
        <v>0</v>
      </c>
      <c r="E46" s="108"/>
      <c r="F46" s="109"/>
      <c r="G46" s="61">
        <v>0</v>
      </c>
      <c r="H46" s="475"/>
      <c r="I46" s="471"/>
      <c r="J46" s="471"/>
      <c r="K46" s="493"/>
    </row>
    <row r="47" spans="1:11" ht="35.25" customHeight="1">
      <c r="A47" s="472" t="s">
        <v>149</v>
      </c>
      <c r="B47" s="476" t="s">
        <v>150</v>
      </c>
      <c r="C47" s="188">
        <v>2017</v>
      </c>
      <c r="D47" s="61">
        <f t="shared" si="0"/>
        <v>0</v>
      </c>
      <c r="E47" s="108"/>
      <c r="F47" s="109"/>
      <c r="G47" s="61">
        <v>0</v>
      </c>
      <c r="H47" s="475"/>
      <c r="I47" s="470" t="s">
        <v>78</v>
      </c>
      <c r="J47" s="470"/>
      <c r="K47" s="493"/>
    </row>
    <row r="48" spans="1:14" ht="35.25" customHeight="1">
      <c r="A48" s="365"/>
      <c r="B48" s="476"/>
      <c r="C48" s="188">
        <v>2018</v>
      </c>
      <c r="D48" s="61">
        <f t="shared" si="0"/>
        <v>0</v>
      </c>
      <c r="E48" s="108"/>
      <c r="F48" s="109"/>
      <c r="G48" s="61">
        <v>0</v>
      </c>
      <c r="H48" s="475"/>
      <c r="I48" s="470"/>
      <c r="J48" s="470"/>
      <c r="K48" s="493"/>
      <c r="N48" t="s">
        <v>43</v>
      </c>
    </row>
    <row r="49" spans="1:11" ht="35.25" customHeight="1">
      <c r="A49" s="366"/>
      <c r="B49" s="476"/>
      <c r="C49" s="189">
        <v>2019</v>
      </c>
      <c r="D49" s="61">
        <f t="shared" si="0"/>
        <v>0</v>
      </c>
      <c r="E49" s="108"/>
      <c r="F49" s="109"/>
      <c r="G49" s="61">
        <v>0</v>
      </c>
      <c r="H49" s="475"/>
      <c r="I49" s="471"/>
      <c r="J49" s="471"/>
      <c r="K49" s="494"/>
    </row>
    <row r="50" spans="1:11" ht="15">
      <c r="A50" s="477"/>
      <c r="B50" s="501" t="s">
        <v>82</v>
      </c>
      <c r="C50" s="188">
        <v>2017</v>
      </c>
      <c r="D50" s="61">
        <f t="shared" si="0"/>
        <v>13.1</v>
      </c>
      <c r="E50" s="61">
        <f aca="true" t="shared" si="1" ref="E50:F52">SUM(E15+E19)</f>
        <v>0</v>
      </c>
      <c r="F50" s="61">
        <f t="shared" si="1"/>
        <v>0</v>
      </c>
      <c r="G50" s="61">
        <f>SUM(G15+G19+G23)</f>
        <v>13.1</v>
      </c>
      <c r="H50" s="91"/>
      <c r="I50" s="478"/>
      <c r="J50" s="498"/>
      <c r="K50" s="476"/>
    </row>
    <row r="51" spans="1:11" ht="15">
      <c r="A51" s="477"/>
      <c r="B51" s="501"/>
      <c r="C51" s="188">
        <v>2018</v>
      </c>
      <c r="D51" s="59">
        <f t="shared" si="0"/>
        <v>24.7</v>
      </c>
      <c r="E51" s="105">
        <f t="shared" si="1"/>
        <v>0</v>
      </c>
      <c r="F51" s="105">
        <f t="shared" si="1"/>
        <v>0</v>
      </c>
      <c r="G51" s="105">
        <f>SUM(G16+G20+G24)</f>
        <v>24.7</v>
      </c>
      <c r="H51" s="91"/>
      <c r="I51" s="499"/>
      <c r="J51" s="493"/>
      <c r="K51" s="476"/>
    </row>
    <row r="52" spans="1:11" ht="15">
      <c r="A52" s="477"/>
      <c r="B52" s="501"/>
      <c r="C52" s="189">
        <v>2019</v>
      </c>
      <c r="D52" s="59">
        <f t="shared" si="0"/>
        <v>24.7</v>
      </c>
      <c r="E52" s="61">
        <f t="shared" si="1"/>
        <v>0</v>
      </c>
      <c r="F52" s="61">
        <f t="shared" si="1"/>
        <v>0</v>
      </c>
      <c r="G52" s="61">
        <f>SUM(G17+G21+G25)</f>
        <v>24.7</v>
      </c>
      <c r="H52" s="91"/>
      <c r="I52" s="499"/>
      <c r="J52" s="493"/>
      <c r="K52" s="476"/>
    </row>
    <row r="53" spans="1:11" ht="15">
      <c r="A53" s="477"/>
      <c r="B53" s="501"/>
      <c r="C53" s="198" t="s">
        <v>187</v>
      </c>
      <c r="D53" s="60">
        <f>SUM(D50:D52)</f>
        <v>62.5</v>
      </c>
      <c r="E53" s="106">
        <f>SUM(E50:E52)</f>
        <v>0</v>
      </c>
      <c r="F53" s="106">
        <f>SUM(F50:F52)</f>
        <v>0</v>
      </c>
      <c r="G53" s="60">
        <f>SUM(G50:G52)</f>
        <v>62.5</v>
      </c>
      <c r="H53" s="91"/>
      <c r="I53" s="500"/>
      <c r="J53" s="494"/>
      <c r="K53" s="476"/>
    </row>
  </sheetData>
  <sheetProtection/>
  <mergeCells count="75">
    <mergeCell ref="D1:E1"/>
    <mergeCell ref="F1:G1"/>
    <mergeCell ref="H1:I1"/>
    <mergeCell ref="J1:K1"/>
    <mergeCell ref="I50:J53"/>
    <mergeCell ref="K50:K53"/>
    <mergeCell ref="A50:A53"/>
    <mergeCell ref="B50:B53"/>
    <mergeCell ref="A19:A21"/>
    <mergeCell ref="B8:B11"/>
    <mergeCell ref="B19:B21"/>
    <mergeCell ref="H19:H21"/>
    <mergeCell ref="A15:A17"/>
    <mergeCell ref="A13:K13"/>
    <mergeCell ref="B2:K2"/>
    <mergeCell ref="J3:K3"/>
    <mergeCell ref="J4:K4"/>
    <mergeCell ref="A14:K14"/>
    <mergeCell ref="D8:D11"/>
    <mergeCell ref="K8:K11"/>
    <mergeCell ref="A7:K7"/>
    <mergeCell ref="E10:E11"/>
    <mergeCell ref="B1:C1"/>
    <mergeCell ref="H26:H28"/>
    <mergeCell ref="B15:B17"/>
    <mergeCell ref="H15:H17"/>
    <mergeCell ref="I15:J17"/>
    <mergeCell ref="A18:K18"/>
    <mergeCell ref="H10:H11"/>
    <mergeCell ref="I26:J28"/>
    <mergeCell ref="C8:C11"/>
    <mergeCell ref="K19:K21"/>
    <mergeCell ref="K23:K49"/>
    <mergeCell ref="A22:K22"/>
    <mergeCell ref="A23:A25"/>
    <mergeCell ref="B23:B25"/>
    <mergeCell ref="K15:K17"/>
    <mergeCell ref="F10:G10"/>
    <mergeCell ref="A8:A11"/>
    <mergeCell ref="B44:B46"/>
    <mergeCell ref="H44:H46"/>
    <mergeCell ref="I44:J46"/>
    <mergeCell ref="A44:A46"/>
    <mergeCell ref="I8:J11"/>
    <mergeCell ref="I19:J21"/>
    <mergeCell ref="E8:H9"/>
    <mergeCell ref="I12:J12"/>
    <mergeCell ref="H29:H31"/>
    <mergeCell ref="A38:A40"/>
    <mergeCell ref="B47:B49"/>
    <mergeCell ref="H47:H49"/>
    <mergeCell ref="I47:J49"/>
    <mergeCell ref="A47:A49"/>
    <mergeCell ref="B38:B40"/>
    <mergeCell ref="B41:B43"/>
    <mergeCell ref="H41:H43"/>
    <mergeCell ref="I41:J43"/>
    <mergeCell ref="A41:A43"/>
    <mergeCell ref="I38:J40"/>
    <mergeCell ref="H38:H40"/>
    <mergeCell ref="H35:H37"/>
    <mergeCell ref="B32:B34"/>
    <mergeCell ref="A35:A37"/>
    <mergeCell ref="B35:B37"/>
    <mergeCell ref="B29:B31"/>
    <mergeCell ref="I35:J37"/>
    <mergeCell ref="I29:J31"/>
    <mergeCell ref="A26:A28"/>
    <mergeCell ref="A32:A34"/>
    <mergeCell ref="H23:H25"/>
    <mergeCell ref="I23:J25"/>
    <mergeCell ref="A29:A31"/>
    <mergeCell ref="H32:H34"/>
    <mergeCell ref="I32:J34"/>
    <mergeCell ref="B26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2018-01-10T10:52:14Z</cp:lastPrinted>
  <dcterms:created xsi:type="dcterms:W3CDTF">2014-10-21T12:29:03Z</dcterms:created>
  <dcterms:modified xsi:type="dcterms:W3CDTF">2018-01-18T05:51:13Z</dcterms:modified>
  <cp:category/>
  <cp:version/>
  <cp:contentType/>
  <cp:contentStatus/>
</cp:coreProperties>
</file>